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dusty\Downloads\"/>
    </mc:Choice>
  </mc:AlternateContent>
  <xr:revisionPtr revIDLastSave="0" documentId="8_{402275CF-756E-422E-8B6F-CB7C7176B56A}" xr6:coauthVersionLast="47" xr6:coauthVersionMax="47" xr10:uidLastSave="{00000000-0000-0000-0000-000000000000}"/>
  <bookViews>
    <workbookView xWindow="-108" yWindow="-108" windowWidth="23256" windowHeight="13896" firstSheet="1" activeTab="7" xr2:uid="{00000000-000D-0000-FFFF-FFFF00000000}"/>
  </bookViews>
  <sheets>
    <sheet name="Instructions" sheetId="1" r:id="rId1"/>
    <sheet name="Title" sheetId="2" r:id="rId2"/>
    <sheet name="Summary" sheetId="3" r:id="rId3"/>
    <sheet name="Enrollment" sheetId="4" r:id="rId4"/>
    <sheet name="Revenue" sheetId="5" r:id="rId5"/>
    <sheet name="Staff" sheetId="6" r:id="rId6"/>
    <sheet name="Supplies" sheetId="7" r:id="rId7"/>
    <sheet name="Services" sheetId="8" r:id="rId8"/>
    <sheet name="Capital &amp; Debt" sheetId="9" r:id="rId9"/>
    <sheet name="Cash Flow" sheetId="10" r:id="rId10"/>
    <sheet name="Inputs" sheetId="11" state="hidden" r:id="rId11"/>
  </sheets>
  <externalReferences>
    <externalReference r:id="rId12"/>
  </externalReferences>
  <definedNames>
    <definedName name="DSA">'[1]PCFP Rates'!#REF!</definedName>
    <definedName name="HypLink1">#REF!</definedName>
    <definedName name="HypLink2">#REF!</definedName>
    <definedName name="HypLink3">Title!#REF!</definedName>
    <definedName name="SchoolName">'[1]Cover &amp; Loc'!$A$9</definedName>
  </definedNames>
  <calcPr calcId="191028"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6" roundtripDataChecksum="BEbvdJQ0ERMiQh/5S/12YBCsilubIlKWrUaUwS8CXiM="/>
    </ext>
  </extLst>
</workbook>
</file>

<file path=xl/calcChain.xml><?xml version="1.0" encoding="utf-8"?>
<calcChain xmlns="http://schemas.openxmlformats.org/spreadsheetml/2006/main">
  <c r="J98" i="8" l="1"/>
  <c r="J78" i="7"/>
  <c r="Q15" i="10"/>
  <c r="J38" i="9"/>
  <c r="I38" i="9"/>
  <c r="H38" i="9"/>
  <c r="G38" i="9"/>
  <c r="F38" i="9"/>
  <c r="E38" i="9"/>
  <c r="D24" i="10" s="1"/>
  <c r="B37" i="9"/>
  <c r="B36" i="9"/>
  <c r="B35" i="9"/>
  <c r="B34" i="9"/>
  <c r="B33" i="9"/>
  <c r="B32" i="9"/>
  <c r="B31" i="9"/>
  <c r="B30" i="9"/>
  <c r="B29" i="9"/>
  <c r="B28" i="9"/>
  <c r="J25" i="9"/>
  <c r="I25" i="9"/>
  <c r="H25" i="9"/>
  <c r="G25" i="9"/>
  <c r="F25" i="9"/>
  <c r="E25" i="9"/>
  <c r="B24" i="9"/>
  <c r="B23" i="9"/>
  <c r="B22" i="9"/>
  <c r="B21" i="9"/>
  <c r="B20" i="9"/>
  <c r="B19" i="9"/>
  <c r="B18" i="9"/>
  <c r="B17" i="9"/>
  <c r="B16" i="9"/>
  <c r="B15" i="9"/>
  <c r="B14" i="9"/>
  <c r="B13" i="9"/>
  <c r="B97" i="8"/>
  <c r="B96" i="8"/>
  <c r="B95" i="8"/>
  <c r="B94" i="8"/>
  <c r="B93" i="8"/>
  <c r="B92" i="8"/>
  <c r="J91" i="8"/>
  <c r="I91" i="8"/>
  <c r="H91" i="8"/>
  <c r="G91" i="8"/>
  <c r="F91" i="8"/>
  <c r="E91" i="8"/>
  <c r="B91" i="8"/>
  <c r="B90" i="8"/>
  <c r="J89" i="8"/>
  <c r="I89" i="8"/>
  <c r="I98" i="8" s="1"/>
  <c r="H89" i="8"/>
  <c r="H98" i="8" s="1"/>
  <c r="G89" i="8"/>
  <c r="G98" i="8" s="1"/>
  <c r="F89" i="8"/>
  <c r="F98" i="8" s="1"/>
  <c r="E89" i="8"/>
  <c r="E98" i="8" s="1"/>
  <c r="B89" i="8"/>
  <c r="B88" i="8"/>
  <c r="B87" i="8"/>
  <c r="B86" i="8"/>
  <c r="B85" i="8"/>
  <c r="B84" i="8"/>
  <c r="B83" i="8"/>
  <c r="J80" i="8"/>
  <c r="I80" i="8"/>
  <c r="H80" i="8"/>
  <c r="G80" i="8"/>
  <c r="F80" i="8"/>
  <c r="E80" i="8"/>
  <c r="B79" i="8"/>
  <c r="B78" i="8"/>
  <c r="B77" i="8"/>
  <c r="B76" i="8"/>
  <c r="B75" i="8"/>
  <c r="B74" i="8"/>
  <c r="B73" i="8"/>
  <c r="B72" i="8"/>
  <c r="B71" i="8"/>
  <c r="B70" i="8"/>
  <c r="B69" i="8"/>
  <c r="B68" i="8"/>
  <c r="B67" i="8"/>
  <c r="B66" i="8"/>
  <c r="B65" i="8"/>
  <c r="B61" i="8"/>
  <c r="B60" i="8"/>
  <c r="B59" i="8"/>
  <c r="J58" i="8"/>
  <c r="I58" i="8"/>
  <c r="H58" i="8"/>
  <c r="G58" i="8"/>
  <c r="F58" i="8"/>
  <c r="E58" i="8"/>
  <c r="E62" i="8" s="1"/>
  <c r="B58" i="8"/>
  <c r="B57" i="8"/>
  <c r="B56" i="8"/>
  <c r="B55" i="8"/>
  <c r="B54" i="8"/>
  <c r="B53" i="8"/>
  <c r="B52" i="8"/>
  <c r="B51" i="8"/>
  <c r="B50" i="8"/>
  <c r="B49" i="8"/>
  <c r="B48" i="8"/>
  <c r="B47" i="8"/>
  <c r="E44" i="8"/>
  <c r="B43" i="8"/>
  <c r="B42" i="8"/>
  <c r="B41" i="8"/>
  <c r="B40" i="8"/>
  <c r="B39" i="8"/>
  <c r="B38" i="8"/>
  <c r="B37" i="8"/>
  <c r="B36" i="8"/>
  <c r="B35" i="8"/>
  <c r="B34" i="8"/>
  <c r="B33" i="8"/>
  <c r="B32" i="8"/>
  <c r="B31" i="8"/>
  <c r="B30" i="8"/>
  <c r="B29" i="8"/>
  <c r="B27" i="8"/>
  <c r="B26" i="8"/>
  <c r="B25" i="8"/>
  <c r="B24" i="8"/>
  <c r="B23" i="8"/>
  <c r="B22" i="8"/>
  <c r="B21" i="8"/>
  <c r="B20" i="8"/>
  <c r="B19" i="8"/>
  <c r="B18" i="8"/>
  <c r="B17" i="8"/>
  <c r="B16" i="8"/>
  <c r="B15" i="8"/>
  <c r="B14" i="8"/>
  <c r="B13" i="8"/>
  <c r="E78" i="7"/>
  <c r="B77" i="7"/>
  <c r="B76" i="7"/>
  <c r="B75" i="7"/>
  <c r="B74" i="7"/>
  <c r="B73" i="7"/>
  <c r="B72" i="7"/>
  <c r="B71" i="7"/>
  <c r="B70" i="7"/>
  <c r="B69" i="7"/>
  <c r="B68" i="7"/>
  <c r="B67" i="7"/>
  <c r="B66" i="7"/>
  <c r="E64" i="7"/>
  <c r="B63" i="7"/>
  <c r="B62" i="7"/>
  <c r="B61" i="7"/>
  <c r="B60" i="7"/>
  <c r="B59" i="7"/>
  <c r="B58" i="7"/>
  <c r="B57" i="7"/>
  <c r="B56" i="7"/>
  <c r="B55" i="7"/>
  <c r="B54" i="7"/>
  <c r="B53" i="7"/>
  <c r="B52" i="7"/>
  <c r="B49" i="7"/>
  <c r="B48" i="7"/>
  <c r="B47" i="7"/>
  <c r="B46" i="7"/>
  <c r="B45" i="7"/>
  <c r="B44" i="7"/>
  <c r="B43" i="7"/>
  <c r="B42" i="7"/>
  <c r="J41" i="7"/>
  <c r="I41" i="7"/>
  <c r="H41" i="7"/>
  <c r="G41" i="7"/>
  <c r="F41" i="7"/>
  <c r="E41" i="7"/>
  <c r="B41" i="7"/>
  <c r="B40" i="7"/>
  <c r="J39" i="7"/>
  <c r="I39" i="7"/>
  <c r="H39" i="7"/>
  <c r="G39" i="7"/>
  <c r="F39" i="7"/>
  <c r="E39" i="7"/>
  <c r="B39" i="7"/>
  <c r="B38" i="7"/>
  <c r="J37" i="7"/>
  <c r="I37" i="7"/>
  <c r="H37" i="7"/>
  <c r="G37" i="7"/>
  <c r="F37" i="7"/>
  <c r="E37" i="7"/>
  <c r="E50" i="7" s="1"/>
  <c r="B37" i="7"/>
  <c r="B36" i="7"/>
  <c r="B35" i="7"/>
  <c r="B31" i="7"/>
  <c r="B30" i="7"/>
  <c r="B29" i="7"/>
  <c r="B28" i="7"/>
  <c r="B27" i="7"/>
  <c r="B26" i="7"/>
  <c r="B25" i="7"/>
  <c r="B24" i="7"/>
  <c r="B23" i="7"/>
  <c r="B22" i="7"/>
  <c r="B21" i="7"/>
  <c r="B20" i="7"/>
  <c r="B19" i="7"/>
  <c r="B18" i="7"/>
  <c r="B17" i="7"/>
  <c r="B16" i="7"/>
  <c r="J15" i="7"/>
  <c r="I15" i="7"/>
  <c r="H15" i="7"/>
  <c r="G15" i="7"/>
  <c r="F15" i="7"/>
  <c r="B15" i="7"/>
  <c r="J14" i="7"/>
  <c r="I14" i="7"/>
  <c r="H14" i="7"/>
  <c r="G14" i="7"/>
  <c r="F14" i="7"/>
  <c r="B14" i="7"/>
  <c r="B13" i="7"/>
  <c r="D129" i="6"/>
  <c r="D126" i="6"/>
  <c r="E113" i="6"/>
  <c r="F113" i="6" s="1"/>
  <c r="G113" i="6" s="1"/>
  <c r="H113" i="6" s="1"/>
  <c r="I113" i="6" s="1"/>
  <c r="E112" i="6"/>
  <c r="F112" i="6" s="1"/>
  <c r="G112" i="6" s="1"/>
  <c r="H112" i="6" s="1"/>
  <c r="I112" i="6" s="1"/>
  <c r="E99" i="6"/>
  <c r="D99" i="6"/>
  <c r="E98" i="6"/>
  <c r="F98" i="6" s="1"/>
  <c r="G98" i="6" s="1"/>
  <c r="H98" i="6" s="1"/>
  <c r="I98" i="6" s="1"/>
  <c r="E57" i="6"/>
  <c r="E53" i="6"/>
  <c r="F27" i="6"/>
  <c r="F26" i="6"/>
  <c r="G26" i="6" s="1"/>
  <c r="H26" i="6" s="1"/>
  <c r="I26" i="6" s="1"/>
  <c r="F25" i="6"/>
  <c r="G25" i="6" s="1"/>
  <c r="H25" i="6" s="1"/>
  <c r="I25" i="6" s="1"/>
  <c r="F24" i="6"/>
  <c r="E12" i="6"/>
  <c r="F12" i="6" s="1"/>
  <c r="G12" i="6" s="1"/>
  <c r="H12" i="6" s="1"/>
  <c r="I12" i="6" s="1"/>
  <c r="D12" i="6"/>
  <c r="D123" i="6" s="1"/>
  <c r="I65" i="5"/>
  <c r="H65" i="5"/>
  <c r="G65" i="5"/>
  <c r="F65" i="5"/>
  <c r="E65" i="5"/>
  <c r="D65" i="5"/>
  <c r="D56" i="5"/>
  <c r="I52" i="5"/>
  <c r="H52" i="5"/>
  <c r="G52" i="5"/>
  <c r="F52" i="5"/>
  <c r="E52" i="5"/>
  <c r="I51" i="5"/>
  <c r="H51" i="5"/>
  <c r="G51" i="5"/>
  <c r="F51" i="5"/>
  <c r="E51" i="5"/>
  <c r="I50" i="5"/>
  <c r="H50" i="5"/>
  <c r="G50" i="5"/>
  <c r="F50" i="5"/>
  <c r="E50" i="5"/>
  <c r="D42" i="5"/>
  <c r="D13" i="10" s="1"/>
  <c r="I33" i="5"/>
  <c r="H33" i="5"/>
  <c r="G33" i="5"/>
  <c r="F33" i="5"/>
  <c r="E33" i="5"/>
  <c r="D33" i="5"/>
  <c r="D12" i="10" s="1"/>
  <c r="E12" i="5"/>
  <c r="H23" i="4"/>
  <c r="G23" i="4"/>
  <c r="F23" i="4"/>
  <c r="E23" i="4"/>
  <c r="D23" i="4"/>
  <c r="I31" i="3"/>
  <c r="H31" i="3"/>
  <c r="G31" i="3"/>
  <c r="F31" i="3"/>
  <c r="E31" i="3"/>
  <c r="D31" i="3"/>
  <c r="I28" i="3"/>
  <c r="H28" i="3"/>
  <c r="G28" i="3"/>
  <c r="F28" i="3"/>
  <c r="E28" i="3"/>
  <c r="D28" i="3"/>
  <c r="I18" i="3"/>
  <c r="H18" i="3"/>
  <c r="G18" i="3"/>
  <c r="F18" i="3"/>
  <c r="E18" i="3"/>
  <c r="D18" i="3"/>
  <c r="D15" i="3"/>
  <c r="D14" i="3"/>
  <c r="I13" i="3"/>
  <c r="H13" i="3"/>
  <c r="G13" i="3"/>
  <c r="F13" i="3"/>
  <c r="E13" i="3"/>
  <c r="D13" i="3"/>
  <c r="D16" i="3" s="1"/>
  <c r="I8" i="3"/>
  <c r="H8" i="3"/>
  <c r="G8" i="3"/>
  <c r="F8" i="3"/>
  <c r="E8" i="3"/>
  <c r="C3" i="3"/>
  <c r="C2" i="3"/>
  <c r="C1" i="3"/>
  <c r="C1" i="10" l="1"/>
  <c r="C1" i="9"/>
  <c r="C1" i="8"/>
  <c r="C1" i="7"/>
  <c r="C1" i="6"/>
  <c r="C1" i="5"/>
  <c r="C1" i="4"/>
  <c r="C2" i="10"/>
  <c r="C2" i="9"/>
  <c r="C2" i="8"/>
  <c r="C2" i="7"/>
  <c r="C2" i="6"/>
  <c r="C2" i="5"/>
  <c r="C2" i="4"/>
  <c r="C3" i="10"/>
  <c r="C3" i="9"/>
  <c r="C3" i="8"/>
  <c r="C3" i="7"/>
  <c r="C3" i="6"/>
  <c r="C3" i="5"/>
  <c r="C3" i="4"/>
  <c r="I7" i="3"/>
  <c r="H7" i="3"/>
  <c r="G7" i="3"/>
  <c r="F7" i="3"/>
  <c r="E7" i="3"/>
  <c r="E8" i="10" s="1"/>
  <c r="D7" i="3"/>
  <c r="D8" i="10" s="1"/>
  <c r="D19" i="3"/>
  <c r="F8" i="9"/>
  <c r="F8" i="8"/>
  <c r="F8" i="7"/>
  <c r="E8" i="6"/>
  <c r="E137" i="6" s="1"/>
  <c r="E8" i="5"/>
  <c r="D32" i="4"/>
  <c r="D33" i="4" s="1"/>
  <c r="D30" i="4"/>
  <c r="F40" i="5" s="1"/>
  <c r="D29" i="4"/>
  <c r="H28" i="4"/>
  <c r="G28" i="4"/>
  <c r="I38" i="5" s="1"/>
  <c r="F28" i="4"/>
  <c r="H38" i="5" s="1"/>
  <c r="E28" i="4"/>
  <c r="G38" i="5" s="1"/>
  <c r="D28" i="4"/>
  <c r="F38" i="5" s="1"/>
  <c r="D27" i="4"/>
  <c r="G8" i="9"/>
  <c r="G8" i="8"/>
  <c r="G8" i="7"/>
  <c r="F8" i="6"/>
  <c r="F8" i="5"/>
  <c r="E32" i="4"/>
  <c r="E33" i="4" s="1"/>
  <c r="E30" i="4"/>
  <c r="G40" i="5" s="1"/>
  <c r="E29" i="4"/>
  <c r="E27" i="4"/>
  <c r="E24" i="4"/>
  <c r="H8" i="9"/>
  <c r="H8" i="8"/>
  <c r="H8" i="7"/>
  <c r="G8" i="6"/>
  <c r="G8" i="5"/>
  <c r="F32" i="4"/>
  <c r="F33" i="4" s="1"/>
  <c r="F30" i="4"/>
  <c r="H40" i="5" s="1"/>
  <c r="F29" i="4"/>
  <c r="F27" i="4"/>
  <c r="F24" i="4"/>
  <c r="I8" i="9"/>
  <c r="I8" i="8"/>
  <c r="I8" i="7"/>
  <c r="H8" i="6"/>
  <c r="H8" i="5"/>
  <c r="G32" i="4"/>
  <c r="G33" i="4" s="1"/>
  <c r="G30" i="4"/>
  <c r="I40" i="5" s="1"/>
  <c r="G29" i="4"/>
  <c r="G27" i="4"/>
  <c r="G24" i="4"/>
  <c r="J8" i="9"/>
  <c r="J8" i="8"/>
  <c r="J8" i="7"/>
  <c r="I8" i="6"/>
  <c r="I8" i="5"/>
  <c r="H32" i="4"/>
  <c r="H33" i="4" s="1"/>
  <c r="H30" i="4"/>
  <c r="H29" i="4"/>
  <c r="H27" i="4"/>
  <c r="H24" i="4"/>
  <c r="E36" i="5"/>
  <c r="F12" i="5"/>
  <c r="E12" i="10"/>
  <c r="E34" i="5"/>
  <c r="F34" i="5"/>
  <c r="G34" i="5"/>
  <c r="H34" i="5"/>
  <c r="I34" i="5"/>
  <c r="D14" i="10"/>
  <c r="D59" i="5"/>
  <c r="D15" i="10"/>
  <c r="D67" i="5"/>
  <c r="G24" i="6"/>
  <c r="F28" i="6"/>
  <c r="G27" i="6"/>
  <c r="H27" i="6" s="1"/>
  <c r="I27" i="6" s="1"/>
  <c r="E90" i="6"/>
  <c r="E89" i="6"/>
  <c r="F53" i="6"/>
  <c r="D128" i="6"/>
  <c r="D127" i="6"/>
  <c r="D124" i="6"/>
  <c r="D120" i="6"/>
  <c r="E124" i="6"/>
  <c r="F99" i="6"/>
  <c r="F81" i="8"/>
  <c r="G81" i="8"/>
  <c r="H81" i="8"/>
  <c r="I81" i="8"/>
  <c r="J81" i="8"/>
  <c r="E100" i="8"/>
  <c r="F99" i="8"/>
  <c r="G99" i="8"/>
  <c r="H99" i="8"/>
  <c r="I99" i="8"/>
  <c r="D23" i="10"/>
  <c r="E40" i="9"/>
  <c r="E23" i="10"/>
  <c r="F40" i="9"/>
  <c r="F41" i="9" s="1"/>
  <c r="F26" i="9"/>
  <c r="G40" i="9"/>
  <c r="G41" i="9" s="1"/>
  <c r="G26" i="9"/>
  <c r="H40" i="9"/>
  <c r="H41" i="9" s="1"/>
  <c r="H26" i="9"/>
  <c r="I40" i="9"/>
  <c r="I41" i="9" s="1"/>
  <c r="I26" i="9"/>
  <c r="J40" i="9"/>
  <c r="J41" i="9" s="1"/>
  <c r="J26" i="9"/>
  <c r="E24" i="10"/>
  <c r="F39" i="9"/>
  <c r="G39" i="9"/>
  <c r="H39" i="9"/>
  <c r="I39" i="9"/>
  <c r="J39" i="9"/>
  <c r="F24" i="10" l="1"/>
  <c r="F23" i="10"/>
  <c r="D21" i="10"/>
  <c r="D25" i="3"/>
  <c r="J99" i="8"/>
  <c r="F124" i="6"/>
  <c r="G99" i="6"/>
  <c r="D19" i="10"/>
  <c r="D125" i="6"/>
  <c r="D23" i="3"/>
  <c r="D130" i="6"/>
  <c r="F90" i="6"/>
  <c r="G90" i="6" s="1"/>
  <c r="H90" i="6" s="1"/>
  <c r="I90" i="6" s="1"/>
  <c r="F89" i="6"/>
  <c r="G89" i="6" s="1"/>
  <c r="H89" i="6" s="1"/>
  <c r="I89" i="6" s="1"/>
  <c r="F54" i="6"/>
  <c r="G53" i="6"/>
  <c r="H53" i="6" s="1"/>
  <c r="I53" i="6" s="1"/>
  <c r="E129" i="6"/>
  <c r="E128" i="6"/>
  <c r="E127" i="6"/>
  <c r="E126" i="6"/>
  <c r="E123" i="6"/>
  <c r="E120" i="6"/>
  <c r="G28" i="6"/>
  <c r="H24" i="6"/>
  <c r="D16" i="10"/>
  <c r="F12" i="10"/>
  <c r="F36" i="5"/>
  <c r="G12" i="5"/>
  <c r="F53" i="8"/>
  <c r="F47" i="8"/>
  <c r="F62" i="8" s="1"/>
  <c r="E42" i="5"/>
  <c r="J9" i="9"/>
  <c r="J9" i="8"/>
  <c r="J9" i="7"/>
  <c r="I9" i="3"/>
  <c r="J29" i="8"/>
  <c r="J44" i="8" s="1"/>
  <c r="J45" i="8" s="1"/>
  <c r="I48" i="5"/>
  <c r="I49" i="5"/>
  <c r="H34" i="4"/>
  <c r="J68" i="7"/>
  <c r="J57" i="7"/>
  <c r="J53" i="7"/>
  <c r="J64" i="7" s="1"/>
  <c r="J40" i="7"/>
  <c r="J50" i="7" s="1"/>
  <c r="J51" i="7" s="1"/>
  <c r="J21" i="7"/>
  <c r="I19" i="7"/>
  <c r="J18" i="7"/>
  <c r="J16" i="7"/>
  <c r="J13" i="7"/>
  <c r="I9" i="9"/>
  <c r="I9" i="8"/>
  <c r="I9" i="7"/>
  <c r="H9" i="3"/>
  <c r="I29" i="8"/>
  <c r="I44" i="8" s="1"/>
  <c r="I45" i="8" s="1"/>
  <c r="H48" i="5"/>
  <c r="I41" i="5"/>
  <c r="H49" i="5"/>
  <c r="G34" i="4"/>
  <c r="I68" i="7"/>
  <c r="I78" i="7" s="1"/>
  <c r="I57" i="7"/>
  <c r="I53" i="7"/>
  <c r="I64" i="7" s="1"/>
  <c r="I65" i="7" s="1"/>
  <c r="I40" i="7"/>
  <c r="I50" i="7" s="1"/>
  <c r="I51" i="7" s="1"/>
  <c r="I21" i="7"/>
  <c r="H19" i="7"/>
  <c r="I18" i="7"/>
  <c r="H17" i="7"/>
  <c r="I16" i="7"/>
  <c r="I13" i="7"/>
  <c r="I32" i="7" s="1"/>
  <c r="I33" i="7" s="1"/>
  <c r="H9" i="9"/>
  <c r="H9" i="8"/>
  <c r="H9" i="7"/>
  <c r="G9" i="3"/>
  <c r="H29" i="8"/>
  <c r="H44" i="8" s="1"/>
  <c r="H45" i="8" s="1"/>
  <c r="G48" i="5"/>
  <c r="H41" i="5"/>
  <c r="G49" i="5"/>
  <c r="F34" i="4"/>
  <c r="H68" i="7"/>
  <c r="H78" i="7" s="1"/>
  <c r="H57" i="7"/>
  <c r="H53" i="7"/>
  <c r="H64" i="7" s="1"/>
  <c r="H65" i="7" s="1"/>
  <c r="H40" i="7"/>
  <c r="H50" i="7" s="1"/>
  <c r="H51" i="7" s="1"/>
  <c r="H21" i="7"/>
  <c r="J19" i="7"/>
  <c r="G19" i="7"/>
  <c r="H18" i="7"/>
  <c r="G17" i="7"/>
  <c r="H16" i="7"/>
  <c r="H13" i="7"/>
  <c r="H32" i="7" s="1"/>
  <c r="H33" i="7" s="1"/>
  <c r="G9" i="9"/>
  <c r="G9" i="8"/>
  <c r="G9" i="7"/>
  <c r="F9" i="3"/>
  <c r="G29" i="8"/>
  <c r="G44" i="8" s="1"/>
  <c r="G45" i="8" s="1"/>
  <c r="F48" i="5"/>
  <c r="G41" i="5"/>
  <c r="F49" i="5"/>
  <c r="E34" i="4"/>
  <c r="F137" i="6"/>
  <c r="G68" i="7"/>
  <c r="G78" i="7" s="1"/>
  <c r="G57" i="7"/>
  <c r="G53" i="7"/>
  <c r="G64" i="7" s="1"/>
  <c r="G65" i="7" s="1"/>
  <c r="G40" i="7"/>
  <c r="G50" i="7" s="1"/>
  <c r="G51" i="7" s="1"/>
  <c r="G21" i="7"/>
  <c r="F19" i="7"/>
  <c r="G18" i="7"/>
  <c r="F17" i="7"/>
  <c r="G16" i="7"/>
  <c r="G13" i="7"/>
  <c r="G32" i="7" s="1"/>
  <c r="G33" i="7" s="1"/>
  <c r="F29" i="8"/>
  <c r="F44" i="8" s="1"/>
  <c r="F45" i="8" s="1"/>
  <c r="E48" i="5"/>
  <c r="F41" i="5"/>
  <c r="E49" i="5"/>
  <c r="D34" i="4"/>
  <c r="F68" i="7"/>
  <c r="F78" i="7" s="1"/>
  <c r="F57" i="7"/>
  <c r="F53" i="7"/>
  <c r="F64" i="7" s="1"/>
  <c r="F65" i="7" s="1"/>
  <c r="F40" i="7"/>
  <c r="F50" i="7" s="1"/>
  <c r="F51" i="7" s="1"/>
  <c r="F21" i="7"/>
  <c r="E19" i="7"/>
  <c r="F18" i="7"/>
  <c r="E17" i="7"/>
  <c r="F16" i="7"/>
  <c r="F13" i="7"/>
  <c r="F32" i="7" s="1"/>
  <c r="F33" i="7" s="1"/>
  <c r="E13" i="7"/>
  <c r="E32" i="7" s="1"/>
  <c r="E80" i="7" s="1"/>
  <c r="D20" i="3"/>
  <c r="H7" i="4"/>
  <c r="G7" i="4"/>
  <c r="F7" i="4"/>
  <c r="E7" i="4"/>
  <c r="D7" i="4"/>
  <c r="C7" i="4"/>
  <c r="I7" i="5"/>
  <c r="H7" i="5"/>
  <c r="G7" i="5"/>
  <c r="F7" i="5"/>
  <c r="E7" i="5"/>
  <c r="D7" i="5"/>
  <c r="I7" i="6"/>
  <c r="H7" i="6"/>
  <c r="G7" i="6"/>
  <c r="F7" i="6"/>
  <c r="E7" i="6"/>
  <c r="D7" i="6"/>
  <c r="J7" i="7"/>
  <c r="I7" i="7"/>
  <c r="H7" i="7"/>
  <c r="G7" i="7"/>
  <c r="F7" i="7"/>
  <c r="E7" i="7"/>
  <c r="J7" i="8"/>
  <c r="I7" i="8"/>
  <c r="H7" i="8"/>
  <c r="G7" i="8"/>
  <c r="F7" i="8"/>
  <c r="E7" i="8"/>
  <c r="J7" i="9"/>
  <c r="I7" i="9"/>
  <c r="H7" i="9"/>
  <c r="G7" i="9"/>
  <c r="F7" i="9"/>
  <c r="E7" i="9"/>
  <c r="D22" i="10" l="1"/>
  <c r="D26" i="3"/>
  <c r="F80" i="7"/>
  <c r="F79" i="7"/>
  <c r="E56" i="5"/>
  <c r="G80" i="7"/>
  <c r="G79" i="7"/>
  <c r="F56" i="5"/>
  <c r="H80" i="7"/>
  <c r="H79" i="7"/>
  <c r="G56" i="5"/>
  <c r="I80" i="7"/>
  <c r="I79" i="7"/>
  <c r="H56" i="5"/>
  <c r="J32" i="7"/>
  <c r="J33" i="7" s="1"/>
  <c r="J65" i="7"/>
  <c r="I56" i="5"/>
  <c r="E13" i="10"/>
  <c r="E43" i="5"/>
  <c r="E14" i="3"/>
  <c r="F63" i="8"/>
  <c r="F100" i="8"/>
  <c r="G36" i="5"/>
  <c r="H12" i="5"/>
  <c r="G53" i="8"/>
  <c r="G47" i="8"/>
  <c r="G62" i="8" s="1"/>
  <c r="F42" i="5"/>
  <c r="G12" i="10"/>
  <c r="I24" i="6"/>
  <c r="G29" i="6"/>
  <c r="H28" i="6"/>
  <c r="E19" i="10"/>
  <c r="E125" i="6"/>
  <c r="E23" i="3"/>
  <c r="E130" i="6"/>
  <c r="F57" i="6"/>
  <c r="G54" i="6"/>
  <c r="H54" i="6" s="1"/>
  <c r="I54" i="6" s="1"/>
  <c r="D20" i="10"/>
  <c r="E20" i="10" s="1"/>
  <c r="D132" i="6"/>
  <c r="D24" i="3"/>
  <c r="D27" i="3"/>
  <c r="D25" i="10"/>
  <c r="D27" i="10" s="1"/>
  <c r="D29" i="10" s="1"/>
  <c r="E10" i="10" s="1"/>
  <c r="G124" i="6"/>
  <c r="H99" i="6"/>
  <c r="G23" i="10"/>
  <c r="H23" i="10" s="1"/>
  <c r="I23" i="10" s="1"/>
  <c r="J23" i="10" s="1"/>
  <c r="K23" i="10" s="1"/>
  <c r="L23" i="10" s="1"/>
  <c r="M23" i="10" s="1"/>
  <c r="N23" i="10" s="1"/>
  <c r="O23" i="10" s="1"/>
  <c r="P23" i="10" s="1"/>
  <c r="Q23" i="10"/>
  <c r="G24" i="10"/>
  <c r="H24" i="10" s="1"/>
  <c r="I24" i="10" s="1"/>
  <c r="J24" i="10" s="1"/>
  <c r="K24" i="10" s="1"/>
  <c r="L24" i="10" s="1"/>
  <c r="M24" i="10" s="1"/>
  <c r="N24" i="10" s="1"/>
  <c r="O24" i="10" s="1"/>
  <c r="P24" i="10" s="1"/>
  <c r="Q24" i="10"/>
  <c r="H124" i="6" l="1"/>
  <c r="I99" i="6"/>
  <c r="I124" i="6" s="1"/>
  <c r="D29" i="3"/>
  <c r="D37" i="3"/>
  <c r="D134" i="6"/>
  <c r="D135" i="6"/>
  <c r="G57" i="6"/>
  <c r="H57" i="6" s="1"/>
  <c r="I57" i="6" s="1"/>
  <c r="F129" i="6"/>
  <c r="F128" i="6"/>
  <c r="F127" i="6"/>
  <c r="F126" i="6"/>
  <c r="F123" i="6"/>
  <c r="F120" i="6"/>
  <c r="F20" i="10"/>
  <c r="E132" i="6"/>
  <c r="E24" i="3"/>
  <c r="F19" i="10"/>
  <c r="I28" i="6"/>
  <c r="G30" i="6"/>
  <c r="H30" i="6" s="1"/>
  <c r="H29" i="6"/>
  <c r="G129" i="6"/>
  <c r="G128" i="6"/>
  <c r="G127" i="6"/>
  <c r="G126" i="6"/>
  <c r="G123" i="6"/>
  <c r="G120" i="6"/>
  <c r="G137" i="6"/>
  <c r="H12" i="10"/>
  <c r="F43" i="5"/>
  <c r="F14" i="3"/>
  <c r="G63" i="8"/>
  <c r="G100" i="8"/>
  <c r="H36" i="5"/>
  <c r="I12" i="5"/>
  <c r="I36" i="5" s="1"/>
  <c r="H53" i="8"/>
  <c r="H47" i="8"/>
  <c r="H62" i="8" s="1"/>
  <c r="G42" i="5"/>
  <c r="E21" i="10"/>
  <c r="F101" i="8"/>
  <c r="E25" i="3"/>
  <c r="F13" i="10"/>
  <c r="E16" i="10"/>
  <c r="I57" i="5"/>
  <c r="I15" i="3"/>
  <c r="J80" i="7"/>
  <c r="J79" i="7"/>
  <c r="H57" i="5"/>
  <c r="H15" i="3"/>
  <c r="I81" i="7"/>
  <c r="H26" i="3"/>
  <c r="G59" i="5"/>
  <c r="G57" i="5"/>
  <c r="G15" i="3"/>
  <c r="H81" i="7"/>
  <c r="G26" i="3"/>
  <c r="F59" i="5"/>
  <c r="F57" i="5"/>
  <c r="F15" i="3"/>
  <c r="G81" i="7"/>
  <c r="F26" i="3"/>
  <c r="I14" i="10"/>
  <c r="E59" i="5"/>
  <c r="E57" i="5"/>
  <c r="E15" i="3"/>
  <c r="E16" i="3" s="1"/>
  <c r="E22" i="10"/>
  <c r="F81" i="7"/>
  <c r="E26" i="3"/>
  <c r="F22" i="10" l="1"/>
  <c r="E38" i="3"/>
  <c r="E19" i="3"/>
  <c r="E60" i="5"/>
  <c r="E67" i="5"/>
  <c r="E68" i="5" s="1"/>
  <c r="J14" i="10"/>
  <c r="F60" i="5"/>
  <c r="F67" i="5"/>
  <c r="F68" i="5" s="1"/>
  <c r="G60" i="5"/>
  <c r="G67" i="5"/>
  <c r="G68" i="5" s="1"/>
  <c r="J81" i="7"/>
  <c r="I26" i="3"/>
  <c r="G13" i="10"/>
  <c r="F16" i="10"/>
  <c r="E27" i="3"/>
  <c r="F21" i="10"/>
  <c r="E25" i="10"/>
  <c r="E27" i="10" s="1"/>
  <c r="E29" i="10" s="1"/>
  <c r="F10" i="10" s="1"/>
  <c r="G43" i="5"/>
  <c r="G14" i="3"/>
  <c r="G16" i="3" s="1"/>
  <c r="H63" i="8"/>
  <c r="H100" i="8"/>
  <c r="J53" i="8"/>
  <c r="J47" i="8"/>
  <c r="J62" i="8" s="1"/>
  <c r="I42" i="5"/>
  <c r="I53" i="8"/>
  <c r="I47" i="8"/>
  <c r="I62" i="8" s="1"/>
  <c r="H42" i="5"/>
  <c r="G101" i="8"/>
  <c r="F25" i="3"/>
  <c r="F16" i="3"/>
  <c r="I12" i="10"/>
  <c r="G125" i="6"/>
  <c r="G23" i="3"/>
  <c r="G130" i="6"/>
  <c r="I29" i="6"/>
  <c r="H31" i="6"/>
  <c r="I30" i="6"/>
  <c r="F25" i="10"/>
  <c r="G19" i="10"/>
  <c r="E136" i="6"/>
  <c r="E134" i="6"/>
  <c r="E135" i="6"/>
  <c r="G20" i="10"/>
  <c r="H20" i="10" s="1"/>
  <c r="I20" i="10" s="1"/>
  <c r="J20" i="10" s="1"/>
  <c r="K20" i="10" s="1"/>
  <c r="L20" i="10" s="1"/>
  <c r="M20" i="10" s="1"/>
  <c r="N20" i="10" s="1"/>
  <c r="O20" i="10" s="1"/>
  <c r="P20" i="10" s="1"/>
  <c r="Q20" i="10"/>
  <c r="F125" i="6"/>
  <c r="F23" i="3"/>
  <c r="F130" i="6"/>
  <c r="D30" i="3"/>
  <c r="D32" i="3" s="1"/>
  <c r="D33" i="3" s="1"/>
  <c r="D34" i="3" s="1"/>
  <c r="D36" i="3" l="1"/>
  <c r="D35" i="3"/>
  <c r="E11" i="3"/>
  <c r="F132" i="6"/>
  <c r="F24" i="3"/>
  <c r="F27" i="3"/>
  <c r="H19" i="10"/>
  <c r="I31" i="6"/>
  <c r="H137" i="6"/>
  <c r="H129" i="6"/>
  <c r="H128" i="6"/>
  <c r="H127" i="6"/>
  <c r="H126" i="6"/>
  <c r="H123" i="6"/>
  <c r="H120" i="6"/>
  <c r="I129" i="6"/>
  <c r="I128" i="6"/>
  <c r="I127" i="6"/>
  <c r="I126" i="6"/>
  <c r="I123" i="6"/>
  <c r="I120" i="6"/>
  <c r="I137" i="6"/>
  <c r="G132" i="6"/>
  <c r="G24" i="3"/>
  <c r="J12" i="10"/>
  <c r="F38" i="3"/>
  <c r="F19" i="3"/>
  <c r="H43" i="5"/>
  <c r="H14" i="3"/>
  <c r="H16" i="3" s="1"/>
  <c r="H59" i="5"/>
  <c r="I63" i="8"/>
  <c r="I100" i="8"/>
  <c r="I43" i="5"/>
  <c r="I14" i="3"/>
  <c r="I16" i="3" s="1"/>
  <c r="I59" i="5"/>
  <c r="J63" i="8"/>
  <c r="J100" i="8"/>
  <c r="H101" i="8"/>
  <c r="G25" i="3"/>
  <c r="G27" i="3" s="1"/>
  <c r="G38" i="3"/>
  <c r="G19" i="3"/>
  <c r="G21" i="10"/>
  <c r="E40" i="3"/>
  <c r="E29" i="3"/>
  <c r="E37" i="3"/>
  <c r="F27" i="10"/>
  <c r="F29" i="10" s="1"/>
  <c r="G10" i="10" s="1"/>
  <c r="H13" i="10"/>
  <c r="G16" i="10"/>
  <c r="K14" i="10"/>
  <c r="L14" i="10" s="1"/>
  <c r="M14" i="10" s="1"/>
  <c r="N14" i="10" s="1"/>
  <c r="O14" i="10" s="1"/>
  <c r="P14" i="10" s="1"/>
  <c r="Q14" i="10"/>
  <c r="E20" i="3"/>
  <c r="E39" i="3" s="1"/>
  <c r="G22" i="10"/>
  <c r="H22" i="10" s="1"/>
  <c r="I22" i="10" s="1"/>
  <c r="J22" i="10" s="1"/>
  <c r="K22" i="10" s="1"/>
  <c r="L22" i="10" s="1"/>
  <c r="M22" i="10" s="1"/>
  <c r="N22" i="10" s="1"/>
  <c r="O22" i="10" s="1"/>
  <c r="P22" i="10" s="1"/>
  <c r="Q22" i="10"/>
  <c r="I13" i="10" l="1"/>
  <c r="H16" i="10"/>
  <c r="E30" i="3"/>
  <c r="E32" i="3" s="1"/>
  <c r="H21" i="10"/>
  <c r="G25" i="10"/>
  <c r="G27" i="10" s="1"/>
  <c r="G29" i="10" s="1"/>
  <c r="H10" i="10" s="1"/>
  <c r="G40" i="3"/>
  <c r="G29" i="3"/>
  <c r="G37" i="3"/>
  <c r="J101" i="8"/>
  <c r="I25" i="3"/>
  <c r="I60" i="5"/>
  <c r="I67" i="5"/>
  <c r="I68" i="5" s="1"/>
  <c r="I38" i="3"/>
  <c r="I19" i="3"/>
  <c r="I101" i="8"/>
  <c r="H25" i="3"/>
  <c r="H60" i="5"/>
  <c r="H67" i="5"/>
  <c r="H68" i="5" s="1"/>
  <c r="H38" i="3"/>
  <c r="H19" i="3"/>
  <c r="K12" i="10"/>
  <c r="G136" i="6"/>
  <c r="G134" i="6"/>
  <c r="G135" i="6"/>
  <c r="I125" i="6"/>
  <c r="I23" i="3"/>
  <c r="I130" i="6"/>
  <c r="H125" i="6"/>
  <c r="H23" i="3"/>
  <c r="H130" i="6"/>
  <c r="H25" i="10"/>
  <c r="I19" i="10"/>
  <c r="F40" i="3"/>
  <c r="F29" i="3"/>
  <c r="F37" i="3"/>
  <c r="F136" i="6"/>
  <c r="F134" i="6"/>
  <c r="F135" i="6"/>
  <c r="F30" i="3" l="1"/>
  <c r="F32" i="3" s="1"/>
  <c r="J19" i="10"/>
  <c r="H132" i="6"/>
  <c r="H24" i="3"/>
  <c r="H27" i="3"/>
  <c r="I132" i="6"/>
  <c r="I24" i="3"/>
  <c r="I27" i="3"/>
  <c r="L12" i="10"/>
  <c r="G30" i="3"/>
  <c r="G32" i="3" s="1"/>
  <c r="I21" i="10"/>
  <c r="E41" i="3"/>
  <c r="E33" i="3"/>
  <c r="E34" i="3" s="1"/>
  <c r="H27" i="10"/>
  <c r="H29" i="10" s="1"/>
  <c r="I10" i="10" s="1"/>
  <c r="J13" i="10"/>
  <c r="I16" i="10"/>
  <c r="K13" i="10" l="1"/>
  <c r="J16" i="10"/>
  <c r="E36" i="3"/>
  <c r="E35" i="3"/>
  <c r="F11" i="3"/>
  <c r="J21" i="10"/>
  <c r="I25" i="10"/>
  <c r="I27" i="10" s="1"/>
  <c r="I29" i="10" s="1"/>
  <c r="J10" i="10" s="1"/>
  <c r="G41" i="3"/>
  <c r="G33" i="3"/>
  <c r="M12" i="10"/>
  <c r="I40" i="3"/>
  <c r="I29" i="3"/>
  <c r="I37" i="3"/>
  <c r="I136" i="6"/>
  <c r="I134" i="6"/>
  <c r="I135" i="6"/>
  <c r="H40" i="3"/>
  <c r="H29" i="3"/>
  <c r="H37" i="3"/>
  <c r="H136" i="6"/>
  <c r="H134" i="6"/>
  <c r="H135" i="6"/>
  <c r="J25" i="10"/>
  <c r="K19" i="10"/>
  <c r="F41" i="3"/>
  <c r="F33" i="3"/>
  <c r="L19" i="10" l="1"/>
  <c r="H30" i="3"/>
  <c r="H32" i="3" s="1"/>
  <c r="I30" i="3"/>
  <c r="I32" i="3" s="1"/>
  <c r="N12" i="10"/>
  <c r="K21" i="10"/>
  <c r="F34" i="3"/>
  <c r="F20" i="3"/>
  <c r="F39" i="3" s="1"/>
  <c r="J27" i="10"/>
  <c r="J29" i="10" s="1"/>
  <c r="K10" i="10" s="1"/>
  <c r="L13" i="10"/>
  <c r="K16" i="10"/>
  <c r="M13" i="10" l="1"/>
  <c r="L16" i="10"/>
  <c r="F36" i="3"/>
  <c r="F35" i="3"/>
  <c r="G11" i="3"/>
  <c r="L21" i="10"/>
  <c r="K25" i="10"/>
  <c r="K27" i="10" s="1"/>
  <c r="K29" i="10" s="1"/>
  <c r="L10" i="10" s="1"/>
  <c r="O12" i="10"/>
  <c r="I41" i="3"/>
  <c r="I33" i="3"/>
  <c r="H41" i="3"/>
  <c r="H33" i="3"/>
  <c r="L25" i="10"/>
  <c r="M19" i="10"/>
  <c r="N19" i="10" l="1"/>
  <c r="P12" i="10"/>
  <c r="M21" i="10"/>
  <c r="G34" i="3"/>
  <c r="G20" i="3"/>
  <c r="G39" i="3" s="1"/>
  <c r="L27" i="10"/>
  <c r="L29" i="10" s="1"/>
  <c r="M10" i="10" s="1"/>
  <c r="N13" i="10"/>
  <c r="M16" i="10"/>
  <c r="O13" i="10" l="1"/>
  <c r="N16" i="10"/>
  <c r="G36" i="3"/>
  <c r="G35" i="3"/>
  <c r="H11" i="3"/>
  <c r="N21" i="10"/>
  <c r="M25" i="10"/>
  <c r="M27" i="10" s="1"/>
  <c r="M29" i="10" s="1"/>
  <c r="N10" i="10" s="1"/>
  <c r="Q12" i="10"/>
  <c r="N25" i="10"/>
  <c r="O19" i="10"/>
  <c r="P19" i="10" l="1"/>
  <c r="O21" i="10"/>
  <c r="H34" i="3"/>
  <c r="H20" i="3"/>
  <c r="H39" i="3" s="1"/>
  <c r="N27" i="10"/>
  <c r="N29" i="10" s="1"/>
  <c r="O10" i="10" s="1"/>
  <c r="P13" i="10"/>
  <c r="O16" i="10"/>
  <c r="Q13" i="10" l="1"/>
  <c r="Q16" i="10" s="1"/>
  <c r="P16" i="10"/>
  <c r="H36" i="3"/>
  <c r="H35" i="3"/>
  <c r="I11" i="3"/>
  <c r="P21" i="10"/>
  <c r="Q21" i="10" s="1"/>
  <c r="O25" i="10"/>
  <c r="O27" i="10" s="1"/>
  <c r="O29" i="10" s="1"/>
  <c r="P10" i="10" s="1"/>
  <c r="P25" i="10"/>
  <c r="Q19" i="10"/>
  <c r="Q25" i="10" s="1"/>
  <c r="I34" i="3" l="1"/>
  <c r="I20" i="3"/>
  <c r="I39" i="3" s="1"/>
  <c r="P27" i="10"/>
  <c r="P29" i="10" s="1"/>
  <c r="Q27" i="10"/>
  <c r="I36" i="3" l="1"/>
  <c r="I35" i="3"/>
</calcChain>
</file>

<file path=xl/sharedStrings.xml><?xml version="1.0" encoding="utf-8"?>
<sst xmlns="http://schemas.openxmlformats.org/spreadsheetml/2006/main" count="739" uniqueCount="487">
  <si>
    <t>INTRODUCTION TO THE FINANCIAL PLAN WORKBOOK</t>
  </si>
  <si>
    <r>
      <rPr>
        <sz val="11"/>
        <color theme="1"/>
        <rFont val="Aptos Narrow"/>
        <family val="2"/>
      </rPr>
      <t xml:space="preserve">This New School Financial Plan Workbook (FPW) is a critical and mandatory component of the new scool application.  The financial health of a school is vital to the success of its programs, and utlimately the success of educational outcomes for students.  It is also one of the primary reasons charter schools fail across the nation.  This workbook spans the first 6 years of the school, including year 0, which is considered the 'planning' phase of the school 1 year prior to the school's opening.  
</t>
    </r>
    <r>
      <rPr>
        <b/>
        <sz val="11"/>
        <color theme="1"/>
        <rFont val="Aptos Narrow"/>
        <family val="2"/>
      </rPr>
      <t xml:space="preserve">Please familiarize yourself with the following general instructions prior to data entry. </t>
    </r>
  </si>
  <si>
    <t>UNDERSTANDING THE WORKBOOK</t>
  </si>
  <si>
    <t>The general format of this workbook aligns with the Nevada Department of Education's prescribed chart of accounts for education finance.  This account code structure aligns with the National Center for Education Statistics (NCES) for Federal reporting purposes.  For detailed descriptions on the Chart of Accounts, see links at the bottom of this page.
In accordance with NRS 354, the creation of fiscal funds is required to account for revenue and expenditures in local governments.  This includes public school districts and charter schools.  NAC 387 dictates the budget authority for school boards and leaders in expending funds.</t>
  </si>
  <si>
    <t>Microsoft Excel is the required software program to be used for this workbook.  It will not function property in other programs such as Google Sheets.</t>
  </si>
  <si>
    <r>
      <rPr>
        <sz val="11"/>
        <color theme="1"/>
        <rFont val="Aptos"/>
        <family val="2"/>
      </rPr>
      <t xml:space="preserve">YELLOW cell indicate that applicant inputs are accepted and/or required. Applicants should input data </t>
    </r>
    <r>
      <rPr>
        <b/>
        <u/>
        <sz val="11"/>
        <color theme="1"/>
        <rFont val="Aptos"/>
        <family val="2"/>
      </rPr>
      <t>ONLY in yellow cells</t>
    </r>
    <r>
      <rPr>
        <sz val="11"/>
        <color theme="1"/>
        <rFont val="Aptos"/>
        <family val="2"/>
      </rPr>
      <t>.</t>
    </r>
  </si>
  <si>
    <t>GREY cells are those that are not applicable and therefore not required or usable.</t>
  </si>
  <si>
    <t>Applicants MUST complete ALL sheets with yellow cells, starting with the Title Page.</t>
  </si>
  <si>
    <r>
      <rPr>
        <sz val="11"/>
        <color theme="1"/>
        <rFont val="Aptos"/>
        <family val="2"/>
      </rPr>
      <t>A member of the proposed school’s board must review and approve the FPW.</t>
    </r>
    <r>
      <rPr>
        <sz val="11"/>
        <color theme="1"/>
        <rFont val="Symbol"/>
        <family val="1"/>
        <charset val="2"/>
      </rPr>
      <t xml:space="preserve"> </t>
    </r>
    <r>
      <rPr>
        <sz val="11"/>
        <color theme="1"/>
        <rFont val="Aptos Narrow"/>
        <family val="2"/>
      </rPr>
      <t>Board members are expected to be prepared to discuss the FPW at the interview.</t>
    </r>
  </si>
  <si>
    <t>DO NOT delete any worksheet, add additional worksheets, or re-order the worksheet tabs.</t>
  </si>
  <si>
    <t xml:space="preserve">Within each worksheet, applicants may not need to input values in EVERY yellow cell. </t>
  </si>
  <si>
    <t>Note that inputs on various sheets will be used to calculate or complete other sections of the workbook.</t>
  </si>
  <si>
    <t>Each input line includes a field titled “Explanation comments/notes.” This is for applicants to explain, in detail, their methodology/reasoning for the input item.</t>
  </si>
  <si>
    <t>Please remember that the figures entered in this workbook should align with your application, and specifically your Budget Narrative.</t>
  </si>
  <si>
    <t>TAB DESCRIPTIONS AND INSTRUCTIONS</t>
  </si>
  <si>
    <t>INSTRUCTIONS</t>
  </si>
  <si>
    <t>You are here.</t>
  </si>
  <si>
    <t>TITLE</t>
  </si>
  <si>
    <t>Enter information in yellow cells only. You must enter a correct County of location, as this will determine your school's PCFP per pupil funding on the revenue tab.  You also MUST identify the primary preparers of the FPW, even if they are not on the CTF, including any contributing vendors, whether paid or unpaid. Additionally, at least one proposed board member must review and approve the completed FPW by inputting their name(s) in cell 9G. Board members are expected to be able to discuss the FPW during the interview.</t>
  </si>
  <si>
    <t>SUMMARY</t>
  </si>
  <si>
    <t>This tab summarizes all the financial and enrollment information from the other tabs in similar fashion to other financial reports required by the State.  Only the contingency line requires user input.  Applicants should review this information for accuracy prior to submitting the workbook.  In accordance with NAC 354.650, ending fund balances below 4% of expenditures in any given year require written notification and approval from the SPCSA and the Nevada Department of Education.</t>
  </si>
  <si>
    <t>ENROLLMENT</t>
  </si>
  <si>
    <t xml:space="preserve">Applicants must enter projected Average Daily Enrollment (ADE) for all grade levels for years 1-5, including prospective weighted populations including: Special Education (SPED), English Language Learners (ELL), At-Risk (AR) populations, Gifted and Talented (GATE), and the quantity of students projected to qualify for Medicaid direct certification.  </t>
  </si>
  <si>
    <t>REVENUE</t>
  </si>
  <si>
    <t>This section will capture all revenue sources projected to be received by the school beginning with year 0.  The tab has 2 distinct sections, Revenue Inputs and Annual Revenue Estimates.  The Revenue Inputs will be provided by the SPCSA, and the Revenue Estimates section is for schools to enter various projected revenues in subcategories aligning with the NDE Chart of Accounts (see link below).  Most of the State and Federal revenue lines will be automatically calculated based on the Inputs provided by the SPCSA.</t>
  </si>
  <si>
    <t>For Year 0, fundraising, donations and grants (including CSP) should be captured in the Local Revenues section.</t>
  </si>
  <si>
    <t>Debt instruments greater than 12 months, such as bond financing, bank loans, equipment loans, etc. should be captured in the Other Revenue Section.</t>
  </si>
  <si>
    <t>STAFF</t>
  </si>
  <si>
    <t>The hiring plan reflected in this sheet MUST match the Staffing Plan table in the narrative and the organizational charts. This tab must contain ALL school employees. DO NOT include contracted service providers, consultants, etc. in this section.  For those items, use the Services section and see the Chart of Accounts for detailed descriptions on how to code them.</t>
  </si>
  <si>
    <t>The Benefits Inputs section has both hard-coded items, such as PERS, Social Security and Medicaid, provided by SPCSA staff, and estimates for the applicant to input.  These items will be utilized in calculating the Benefits section at the bottom.</t>
  </si>
  <si>
    <t>Use the same titles/role names that you use in your application and will use in the school.</t>
  </si>
  <si>
    <r>
      <rPr>
        <sz val="11"/>
        <color theme="1"/>
        <rFont val="Aptos Narrow"/>
        <family val="2"/>
      </rPr>
      <t>Column C, Employment Status, determines each employee's benefit selections.   ALL employees eligible for PERS are considered Full-Time.</t>
    </r>
  </si>
  <si>
    <t>Positions that change status from one year to the next (i.e. part-time to full-time) should be captured on separate lines in order to code the employment status correctly.</t>
  </si>
  <si>
    <t>SUPPLIES</t>
  </si>
  <si>
    <t>This section is for the applicant to list all supplies purchased below the NDE capitalization threshold of $5,000.  Use the drop-down menu in each cell of column C to select a supply category, then input a description of the supply being purchased in column D.  Column B will show the applicable Chart of Account object code.  For a more detailed description of the code, visit the Chart of Accounts link at the bottom of the page.</t>
  </si>
  <si>
    <t>Items purchased should align with the academic program plan outlined in the school's application.</t>
  </si>
  <si>
    <t>Use the Explanation/Notes section to describe purchasing methodology/reasoning.  Some examples might include notes around technology replacement timelines, annual per pupil general supply assumptions, etc.</t>
  </si>
  <si>
    <t>SERVICES</t>
  </si>
  <si>
    <t>This section is for the applicant to list all services purchased by the school and as categorized by the Chart of Accounts.  Use the drop-down menu in each cell of column C to select a service category, then input a description of the service being purchased in column D.  Column B will show the applicable Chart of Account object code.  For a more detailed description of the code, visit the Chart of Accounts link at the bottom of the page.</t>
  </si>
  <si>
    <t>Use the Explanation/Notes section to describe purchasing methodology/reasoning.  Some examples might include subcontractor descriptions, growth in service expenditures related to student growth, etc.</t>
  </si>
  <si>
    <t>CAPITAL &amp; DEBT</t>
  </si>
  <si>
    <t>This tab is divided into 2 sections, Capital Expenditures and Debt.   Use the drop-down menu in each cell of column C to select a relevant category, then input a description of the item in column D.  Column B will show the applicable Chart of Account object code.  For a more detailed description of the code, visit the Chart of Accounts link at the bottom of the page.</t>
  </si>
  <si>
    <t>Capital purchases are for all goods exceeding the NDE capitalization threshold of $5,000.  Examples include:  building and land purchases, vehicles, technology hardware, equipment, and construction services (labor and materials).</t>
  </si>
  <si>
    <t>Debt &amp; Capital Leases include all debt instruments with terms greater than 12 months.  In accordance with GASB 87, leases for buildings, equipment, etc. greater than 12 months are to be captured as debt rather than a supply or service purchase.  Other examples of debt include:  working capital loans greater than 12 months, bonds for building purchases/construction, vehicle loans, etc.</t>
  </si>
  <si>
    <t>CASH FLOW</t>
  </si>
  <si>
    <r>
      <rPr>
        <sz val="11"/>
        <color theme="1"/>
        <rFont val="Aptos Narrow"/>
        <family val="2"/>
      </rPr>
      <t xml:space="preserve">This tab captures the projected cash flow for the school for years 0 and 1 of operations.  Year 0 is summarized in 1 column, while year 1, the first year of school operations, is tracked by month for the entire year.  Although initial formulas are input into many of the yellow input cells, it is the </t>
    </r>
    <r>
      <rPr>
        <b/>
        <u/>
        <sz val="11"/>
        <color theme="1"/>
        <rFont val="Aptos Narrow"/>
        <family val="2"/>
      </rPr>
      <t>applicant's responsibility to finalize</t>
    </r>
    <r>
      <rPr>
        <sz val="11"/>
        <color theme="1"/>
        <rFont val="Aptos Narrow"/>
        <family val="2"/>
      </rPr>
      <t xml:space="preserve"> the estimated cash flow projections for each month/year.  </t>
    </r>
  </si>
  <si>
    <t>HELPFUL LINKS</t>
  </si>
  <si>
    <t>NRS 354</t>
  </si>
  <si>
    <t>NAC 387</t>
  </si>
  <si>
    <t>NAC 354</t>
  </si>
  <si>
    <t>Chart of Accounts</t>
  </si>
  <si>
    <t>Transparent Nevada</t>
  </si>
  <si>
    <t>FINANCIAL PLAN TITLE SHEET</t>
  </si>
  <si>
    <t>Proposed Name of School:</t>
  </si>
  <si>
    <t>Pathways In Education - Las Vegas</t>
  </si>
  <si>
    <t>Proposed Location (City)</t>
  </si>
  <si>
    <t>Las Vegas</t>
  </si>
  <si>
    <t>Proposed Location (County)</t>
  </si>
  <si>
    <t>Clark</t>
  </si>
  <si>
    <t>Proposed Opening Year:</t>
  </si>
  <si>
    <t>Name of Committee To Form contact(s)</t>
  </si>
  <si>
    <t>Phone number</t>
  </si>
  <si>
    <t xml:space="preserve">  email address</t>
  </si>
  <si>
    <t>Test</t>
  </si>
  <si>
    <t>School Location(s) under consideration: (Addresses or cross streets, City)(1 minimum, 2 maximum)</t>
  </si>
  <si>
    <t>Site 2</t>
  </si>
  <si>
    <t>Specific address recommended but not required .  Target cross streets required at a minimum.</t>
  </si>
  <si>
    <t>Supporting documentation attached? (y/n)</t>
  </si>
  <si>
    <t>Three sample Listings of buildings in targeted/planned zip code being considered.</t>
  </si>
  <si>
    <t>Listing must show available square footage, lease rates, location. (E.g., Loopnet)</t>
  </si>
  <si>
    <t>For start-up funding</t>
  </si>
  <si>
    <t>For fundraising</t>
  </si>
  <si>
    <t>Financial Plan Workbook Preparation Team</t>
  </si>
  <si>
    <t>Name</t>
  </si>
  <si>
    <t>Member of CTF?</t>
  </si>
  <si>
    <t>Paid Preparer?</t>
  </si>
  <si>
    <t>Proposed Role With School</t>
  </si>
  <si>
    <t>Christina Saenz</t>
  </si>
  <si>
    <t>No</t>
  </si>
  <si>
    <t>Yes</t>
  </si>
  <si>
    <t>Back-office Service Provider</t>
  </si>
  <si>
    <t>Board Member Approval:</t>
  </si>
  <si>
    <t>School:</t>
  </si>
  <si>
    <t>Location:</t>
  </si>
  <si>
    <t>Opening Year:</t>
  </si>
  <si>
    <t>Annual Financial Summary (Fund Basis)</t>
  </si>
  <si>
    <t>School Year:</t>
  </si>
  <si>
    <t>Total ADE:</t>
  </si>
  <si>
    <t>Enrollment growth %:</t>
  </si>
  <si>
    <t>Code</t>
  </si>
  <si>
    <t>Revenue/Expenditure category</t>
  </si>
  <si>
    <t>Year 0</t>
  </si>
  <si>
    <t>Year 1</t>
  </si>
  <si>
    <t>Year 2</t>
  </si>
  <si>
    <t>Year 3</t>
  </si>
  <si>
    <t>Year 4</t>
  </si>
  <si>
    <t>Year 5</t>
  </si>
  <si>
    <t>Explanation comments/notes:</t>
  </si>
  <si>
    <t>Opening Fund Balance (OFB)</t>
  </si>
  <si>
    <t>Revenue:</t>
  </si>
  <si>
    <t>Total Local Revenue</t>
  </si>
  <si>
    <t>Total State Revenue</t>
  </si>
  <si>
    <t>Total Federal Revenue</t>
  </si>
  <si>
    <t>Sub-total Operating Revenue:</t>
  </si>
  <si>
    <t>Total Other Revenue</t>
  </si>
  <si>
    <t>Total Annual Revenue:</t>
  </si>
  <si>
    <t>Total Available Resources (OFB + Revenue):</t>
  </si>
  <si>
    <t>Expenditures:</t>
  </si>
  <si>
    <t>Wages</t>
  </si>
  <si>
    <t>Benefits</t>
  </si>
  <si>
    <t>Purchased Services</t>
  </si>
  <si>
    <t>Supplies</t>
  </si>
  <si>
    <t>Sub-total Operating Expenditures:</t>
  </si>
  <si>
    <t>Capital Expenditures (Property, equipment)</t>
  </si>
  <si>
    <t>Sub-total Operating &amp; Capital expenditures:</t>
  </si>
  <si>
    <t>Contingency fund (3% max):</t>
  </si>
  <si>
    <t xml:space="preserve">3% contingency budgeted to cover unknown costs </t>
  </si>
  <si>
    <t>Debt Service (principal &amp; interest)</t>
  </si>
  <si>
    <t>Total Expenditures:</t>
  </si>
  <si>
    <t>Net Change in funds (Revenue - Expenditures):</t>
  </si>
  <si>
    <t>Ending Fund Balance (EFB):</t>
  </si>
  <si>
    <t>*Calculated as OFB + Net Change in Funds</t>
  </si>
  <si>
    <t>EFB % of Total Expenditures:</t>
  </si>
  <si>
    <t>EFB % of Total Revenue:</t>
  </si>
  <si>
    <t>Compensation cost % of Operating Expenditures:</t>
  </si>
  <si>
    <t>Operating Revenue per pupil:</t>
  </si>
  <si>
    <t>Total resources per pupil:</t>
  </si>
  <si>
    <t>Operating expenditures per pupil:</t>
  </si>
  <si>
    <t>Total expenditures per pupil:</t>
  </si>
  <si>
    <t>Average Daily Enrollment Projections (ADE)</t>
  </si>
  <si>
    <t>Grade/Level ADE</t>
  </si>
  <si>
    <t>Kindergarten</t>
  </si>
  <si>
    <t>1st grade</t>
  </si>
  <si>
    <t>2nd grade</t>
  </si>
  <si>
    <t>3rd grade</t>
  </si>
  <si>
    <t>4th grade</t>
  </si>
  <si>
    <t>5th grade</t>
  </si>
  <si>
    <t>6th grade</t>
  </si>
  <si>
    <t>7th grade</t>
  </si>
  <si>
    <t>8th grade</t>
  </si>
  <si>
    <t>9th grade</t>
  </si>
  <si>
    <t>10th grade</t>
  </si>
  <si>
    <t>11th grade</t>
  </si>
  <si>
    <t>12th grade</t>
  </si>
  <si>
    <t>Total K-12 ADE:</t>
  </si>
  <si>
    <t>ADE Growth % year over year:</t>
  </si>
  <si>
    <t>Weighted Populations ADE</t>
  </si>
  <si>
    <t>SPED</t>
  </si>
  <si>
    <t>14% based on comparable data</t>
  </si>
  <si>
    <t>ELL</t>
  </si>
  <si>
    <t>25% based on comparable data</t>
  </si>
  <si>
    <t>At-Risk</t>
  </si>
  <si>
    <t>85% based on comparable data</t>
  </si>
  <si>
    <t>Gate</t>
  </si>
  <si>
    <t>2% based on comparable data</t>
  </si>
  <si>
    <t>Pre-K</t>
  </si>
  <si>
    <t>FRL Direct Cert count</t>
  </si>
  <si>
    <t>FRL count with 1.6 multiplier</t>
  </si>
  <si>
    <t>FRL % of total ADE</t>
  </si>
  <si>
    <t>ANNUAL REVENUE PROJECTIONS</t>
  </si>
  <si>
    <t>ANNUAL REVENUE INPUTS</t>
  </si>
  <si>
    <t>Revenue Code</t>
  </si>
  <si>
    <t>Revenue Item</t>
  </si>
  <si>
    <t>PCPF Per-Pupil base</t>
  </si>
  <si>
    <t>PCFP ELL Per pupil</t>
  </si>
  <si>
    <t>PCFP At-Risk per pupil</t>
  </si>
  <si>
    <t>PCFP GATE per pupil</t>
  </si>
  <si>
    <t>State SPED per pupil</t>
  </si>
  <si>
    <t>Federal IDEA per pupil estimate</t>
  </si>
  <si>
    <t>Title I Part A per pupil estimate (if qualified and funds available)</t>
  </si>
  <si>
    <t>Title II Part A annual estimate (if qualified and funds available)</t>
  </si>
  <si>
    <t>Title III ELL annual estimate (if qualified and funds available)</t>
  </si>
  <si>
    <t>Title IV Part A (if qualified and funds available)</t>
  </si>
  <si>
    <t>ANNUAL REVENUE ESTIMATES</t>
  </si>
  <si>
    <t>Local Revenue:</t>
  </si>
  <si>
    <t>Investment Income (interest)</t>
  </si>
  <si>
    <t>Food Services revenue from student fees/sales</t>
  </si>
  <si>
    <t>School Activities (student dues and fees)</t>
  </si>
  <si>
    <t>Contributions/donations/fundraising from Private Sources</t>
  </si>
  <si>
    <t>Sub-total Local Revenue:</t>
  </si>
  <si>
    <t>Per Pupil Revenue:</t>
  </si>
  <si>
    <t>State Revenue:</t>
  </si>
  <si>
    <t>PCFP - Adjusted Base Funding</t>
  </si>
  <si>
    <t>Unrestricted</t>
  </si>
  <si>
    <t>Other State Grants</t>
  </si>
  <si>
    <t>PCFP - English Learner</t>
  </si>
  <si>
    <t>Restricted</t>
  </si>
  <si>
    <t>PCFP - At-Risk</t>
  </si>
  <si>
    <t>PCFP Gifted and Talented</t>
  </si>
  <si>
    <t>State Special Education Funding</t>
  </si>
  <si>
    <t>Sub-total State Revenue:</t>
  </si>
  <si>
    <t>Federal Revenue:</t>
  </si>
  <si>
    <t>Unrestricted Grants-in-Aid, direct from the Federal Govt.</t>
  </si>
  <si>
    <t>Unrestricted Grants-in-Aid from the Federal Govt. through the State</t>
  </si>
  <si>
    <t>Restricted Grants-in-Aid direct from the Federal Govt.</t>
  </si>
  <si>
    <t>National School Lunch Program</t>
  </si>
  <si>
    <t>Grants-in-Aid from the Federal Govt., through other Inter. Agencies</t>
  </si>
  <si>
    <t>E-Rate Funds</t>
  </si>
  <si>
    <t>Sub-total Federal Revenue:</t>
  </si>
  <si>
    <t>Total Operating Revenue:</t>
  </si>
  <si>
    <t>Other Revenue:</t>
  </si>
  <si>
    <t>Bond Proceeds</t>
  </si>
  <si>
    <t>Loan Proceeds &gt; 12 months</t>
  </si>
  <si>
    <t>Secured Loan amount of $1.5M from CMO, 4.62% interest, principal payments begin in year 7</t>
  </si>
  <si>
    <t>Sub-total Other Revenue:</t>
  </si>
  <si>
    <t>TOTAL ANNUAL ESTIMATED REVENUE:</t>
  </si>
  <si>
    <t>Annual Staff Compensation Projections</t>
  </si>
  <si>
    <t>Annual benefits inputs</t>
  </si>
  <si>
    <t>Benefit Category</t>
  </si>
  <si>
    <t>Employment status eligibility</t>
  </si>
  <si>
    <t>PERS</t>
  </si>
  <si>
    <t>Full-time</t>
  </si>
  <si>
    <t>Based on EE/ER contribution rate for 2026-27 school year.  Staff working at minimum of .75FTE must receive PERS.</t>
  </si>
  <si>
    <t>Social Security</t>
  </si>
  <si>
    <t>Part-time</t>
  </si>
  <si>
    <t>Only for staff not eligible for PERS (less than .75 FTE)</t>
  </si>
  <si>
    <t>Medicare</t>
  </si>
  <si>
    <t>All</t>
  </si>
  <si>
    <t>Applicable to all staff</t>
  </si>
  <si>
    <t>Health Ins. Annual premium</t>
  </si>
  <si>
    <t>Workers Compensation</t>
  </si>
  <si>
    <t>Unemployment insurance</t>
  </si>
  <si>
    <t>Other misc. group benefits combined total:</t>
  </si>
  <si>
    <t>Annual wages by position</t>
  </si>
  <si>
    <t>Individual Position</t>
  </si>
  <si>
    <t>Employment Status</t>
  </si>
  <si>
    <t>General Ed Teachers (Licensed &amp; unlicensed)</t>
  </si>
  <si>
    <t>Clark County salary for licensed professionals is $57,471 in FY26. Anticipates a 3% increase each year.</t>
  </si>
  <si>
    <t>SGI Math Teacher</t>
  </si>
  <si>
    <t>Full-Time</t>
  </si>
  <si>
    <t>SGI English Teacher</t>
  </si>
  <si>
    <t>SGI Science Teacher</t>
  </si>
  <si>
    <t>Independent Instruction Teacher</t>
  </si>
  <si>
    <t>Weighted Population Teachers (SPED, ELL, GATE)</t>
  </si>
  <si>
    <t>Special Education Teacher</t>
  </si>
  <si>
    <t>English Language Learner Teacher</t>
  </si>
  <si>
    <t>Instructional aides</t>
  </si>
  <si>
    <t>Support Staff (Nurses, counselors, IT)</t>
  </si>
  <si>
    <t>Post Secondary and Student Services Counselor</t>
  </si>
  <si>
    <t>Social Emotional Learning and Wellness Specialist</t>
  </si>
  <si>
    <t>School leadership &amp; administration (administrators, front office, clerical)</t>
  </si>
  <si>
    <t>Principal</t>
  </si>
  <si>
    <t>Clark County salary for School Administrator is $71,292. Anticipate hiring an Administrator with at least 5 years experience. Anticipate a 3% increase each year.</t>
  </si>
  <si>
    <t>Director of Authorizer Relations and IT</t>
  </si>
  <si>
    <t>Part-Time</t>
  </si>
  <si>
    <t>Salary shared with 5 other LEAs Y0 and then 7 LEAs thereafter</t>
  </si>
  <si>
    <t>Other Support Staff (maint/custodial, bus drivers, food service, etc.)</t>
  </si>
  <si>
    <t>Center Coordinator</t>
  </si>
  <si>
    <t>$20 an hour. High School diploma required</t>
  </si>
  <si>
    <t>Compliance Coordinator</t>
  </si>
  <si>
    <t xml:space="preserve">$22 an hour. College degree preferred. </t>
  </si>
  <si>
    <t>Total Annual Wages:</t>
  </si>
  <si>
    <t>Benefits totals:</t>
  </si>
  <si>
    <t>Health Ins.</t>
  </si>
  <si>
    <t>Other misc. group benefits total:</t>
  </si>
  <si>
    <t>Benefits sub-total:</t>
  </si>
  <si>
    <t>Total Compensation Costs:</t>
  </si>
  <si>
    <t>Wages % of total compensation:</t>
  </si>
  <si>
    <t>Benefits % of total compensation:</t>
  </si>
  <si>
    <t>Total compensation cost per pupil:</t>
  </si>
  <si>
    <t>Gen Ed Teacher-student ratio</t>
  </si>
  <si>
    <t>Annual  Expenditure Estimate - SUPPLIES (less than $5k)</t>
  </si>
  <si>
    <t>Expenditure Code</t>
  </si>
  <si>
    <t>Expenditure Code Description</t>
  </si>
  <si>
    <t>Expenditure Item Description</t>
  </si>
  <si>
    <t>Instructional Supplies (classroom related)</t>
  </si>
  <si>
    <t>General Supplies - Non-IT Related of Lower Value ($999 or less)</t>
  </si>
  <si>
    <t>Student Supplies</t>
  </si>
  <si>
    <t>Y0 $35 per student (225 projected Y1) to buy initial student consumable materials such as paper, markers, glue, etc</t>
  </si>
  <si>
    <t>Teaching/classroom supplies</t>
  </si>
  <si>
    <t>$75/FTE</t>
  </si>
  <si>
    <t>Gifts/awards - Teachers</t>
  </si>
  <si>
    <t>Teachers Appreciate Week gifts $20/FTE</t>
  </si>
  <si>
    <t>Gifts/awards - Students</t>
  </si>
  <si>
    <t>Student of the month recognition, incentive prizes for staying on track, attendance, etc. $10/student</t>
  </si>
  <si>
    <t>Textbooks</t>
  </si>
  <si>
    <t>IT web based programs</t>
  </si>
  <si>
    <t>Tech Software &amp; Licenses (Edmentum)</t>
  </si>
  <si>
    <t>This is the per student licensing fee for Edmentum $20/student</t>
  </si>
  <si>
    <t>IT hardware of Lower value ($999 or less)</t>
  </si>
  <si>
    <t>Computer for Student use</t>
  </si>
  <si>
    <t>$250/computer</t>
  </si>
  <si>
    <t>Other Technology, Projectors, printers, etc</t>
  </si>
  <si>
    <t>Assessment Costs (Ren Star)</t>
  </si>
  <si>
    <t>This is the per student licensing fee for Renisance Star Testing $22.66/student</t>
  </si>
  <si>
    <t>Staff Meetings</t>
  </si>
  <si>
    <t>Sub-total Instructional Supplies:</t>
  </si>
  <si>
    <t>Sub-total expenditures per pupil:</t>
  </si>
  <si>
    <t>Front office/admin Supplies</t>
  </si>
  <si>
    <t>Board Meetings and other expenses</t>
  </si>
  <si>
    <t>Graduation</t>
  </si>
  <si>
    <t>IT software installed on devices</t>
  </si>
  <si>
    <t>Tech Software &amp; Licenses (for staff)</t>
  </si>
  <si>
    <t>Microsoft/Google Suite/Adobe costs $75/FTE</t>
  </si>
  <si>
    <t>Student Information System</t>
  </si>
  <si>
    <t>Infinite Campus</t>
  </si>
  <si>
    <t>Computers for staff Use</t>
  </si>
  <si>
    <t>Estimated at $975 per staff member.</t>
  </si>
  <si>
    <t>Office Supplies</t>
  </si>
  <si>
    <t>$50/student Y1-5</t>
  </si>
  <si>
    <t>Phones for school</t>
  </si>
  <si>
    <t>$150/FTE</t>
  </si>
  <si>
    <t>Sub-total Admin Supplies:</t>
  </si>
  <si>
    <t>Other support service supplies (nurse, counselors, food service, IT, etc.)</t>
  </si>
  <si>
    <t>Food costs (snacks)</t>
  </si>
  <si>
    <t>$50 per student</t>
  </si>
  <si>
    <t>Parent Events</t>
  </si>
  <si>
    <t>Health Supplies</t>
  </si>
  <si>
    <t xml:space="preserve">Bandaids and restocking first aid kit, go-bag with snacks and emergency supplies when exiting building in case of emergency and can't return to building. </t>
  </si>
  <si>
    <t>Curriculum- SAWs</t>
  </si>
  <si>
    <t>Tech Software &amp; Licenses (other Interventions)</t>
  </si>
  <si>
    <t>Intervention Software $7.34/student</t>
  </si>
  <si>
    <t>Sub-total Other Supplies:</t>
  </si>
  <si>
    <t>Facility supplies (utilities, maintenance/custodial, buildings &amp; grounds)</t>
  </si>
  <si>
    <t>General Building Decor</t>
  </si>
  <si>
    <t xml:space="preserve">Based on expenses spent to decorate other schools. Includes bulletin boards, white boards, signage, posters, etc. Y0 5000 to create a welcoming environment for ribbon cutting. </t>
  </si>
  <si>
    <t>Operational Supplies</t>
  </si>
  <si>
    <t>$25/student</t>
  </si>
  <si>
    <t>Sub-total Facility Supplies:</t>
  </si>
  <si>
    <t>TOTAL ANNUAL SUPPLIES:</t>
  </si>
  <si>
    <t>Total costs per pupil:</t>
  </si>
  <si>
    <t>Annual  Expenditure Estimate - PURCHASED SERVICES</t>
  </si>
  <si>
    <t>Instructional Services (general classroom related)</t>
  </si>
  <si>
    <t>Professional Ed Services (curriculum, assessment, counseling)</t>
  </si>
  <si>
    <t>Curriculum Development</t>
  </si>
  <si>
    <t>Prof. Development - Teachers</t>
  </si>
  <si>
    <t>Professional Development - Staff</t>
  </si>
  <si>
    <t>Other Prof. Services (legal, accountants, therapists, etc.)</t>
  </si>
  <si>
    <t>Educational Program Contracts Anticipated (Farm, Ranch, PIE Programs, student activities)</t>
  </si>
  <si>
    <t>Communication services (phone, internet, postage)</t>
  </si>
  <si>
    <t>Postage and shipping</t>
  </si>
  <si>
    <t>Student transportation services</t>
  </si>
  <si>
    <t>Field Trips (local, non PIE trips)</t>
  </si>
  <si>
    <t>Dues &amp; Fees (student contests/events, memberships)</t>
  </si>
  <si>
    <t>Student Acvities - events</t>
  </si>
  <si>
    <t>Dues and Memberships</t>
  </si>
  <si>
    <t>Instructional Services (weighted populations - SPED, ELL, GATE related)</t>
  </si>
  <si>
    <t>SPED Contract Services (Psych, OT, Speech, etc)</t>
  </si>
  <si>
    <t>$700 per SPED student enrolled average</t>
  </si>
  <si>
    <t>Sub-total Instructional services:</t>
  </si>
  <si>
    <t>Front office/admin services</t>
  </si>
  <si>
    <t>Charter Sponsorship Fees (SPCSA fee)</t>
  </si>
  <si>
    <t>1.25% of PCFP base revenue</t>
  </si>
  <si>
    <t>*SPCSA sponsor fee, deducted monthly from PCFP payment</t>
  </si>
  <si>
    <t>Board Background Checks</t>
  </si>
  <si>
    <t>Prof. Development - Other Non-Lic. Staff</t>
  </si>
  <si>
    <t>Board Training</t>
  </si>
  <si>
    <t>Prof. Development - Licensed Admin</t>
  </si>
  <si>
    <t>Professional Development - Principal</t>
  </si>
  <si>
    <t>Legal Expenses</t>
  </si>
  <si>
    <t xml:space="preserve">Audit Expenses </t>
  </si>
  <si>
    <t xml:space="preserve">For PMG, 7% of revenue </t>
  </si>
  <si>
    <t>PMG, 7% of revenue 
Included in CMO Fee
Compliance
Facilities: Acquisition, Leasing, Tenant Improvement, Supervision of building Design &amp; Remodeling
Professional Development 
Marketing/Recruiting: Students, Teachers &amp; staff
Technology services</t>
  </si>
  <si>
    <t>Leader Cell Phone and service</t>
  </si>
  <si>
    <t>Advertising (ads, social media, etc.)</t>
  </si>
  <si>
    <t>Staff Recruitment</t>
  </si>
  <si>
    <t>PMG to pay Y0</t>
  </si>
  <si>
    <t>Travel costs for Staff</t>
  </si>
  <si>
    <t>Principal travel costs</t>
  </si>
  <si>
    <t>Travel to leadership meetings</t>
  </si>
  <si>
    <t>Rental services, Equipment &amp; Vehicles</t>
  </si>
  <si>
    <t>Copier Lease</t>
  </si>
  <si>
    <t>$685 per month</t>
  </si>
  <si>
    <t>Payroll/Accounting Services</t>
  </si>
  <si>
    <t>Based on quote from CSMC</t>
  </si>
  <si>
    <t>Sub-total Admin services:</t>
  </si>
  <si>
    <t>Other support service services (nurse, counselors, food service, IT, etc.)</t>
  </si>
  <si>
    <t>Student Transporting</t>
  </si>
  <si>
    <t xml:space="preserve">Advertising (student recruitment and enrollment) </t>
  </si>
  <si>
    <t>Annual costs of advertising, printed material, swag</t>
  </si>
  <si>
    <t>Sub-total Other services:</t>
  </si>
  <si>
    <t>Facility services (utilities, maintenance/custodial, buildings &amp; grounds)</t>
  </si>
  <si>
    <t>Architect</t>
  </si>
  <si>
    <t xml:space="preserve">Build out </t>
  </si>
  <si>
    <t xml:space="preserve">General contractor and construction costs based on previous build-outs. </t>
  </si>
  <si>
    <t>Utility services (water, sewer)</t>
  </si>
  <si>
    <t xml:space="preserve">Utilities </t>
  </si>
  <si>
    <t>3% increase/YR</t>
  </si>
  <si>
    <t>Cleaning services (waste, custodial)</t>
  </si>
  <si>
    <t>Janitorial</t>
  </si>
  <si>
    <t>Maintenance services, Non-IT (bldgs &amp; grounds)</t>
  </si>
  <si>
    <t xml:space="preserve">Repairs and Maintenance </t>
  </si>
  <si>
    <t>Liability Insurance</t>
  </si>
  <si>
    <t>Property Insurance (generally liability)</t>
  </si>
  <si>
    <t>Based on comparable school size &amp; enrollment</t>
  </si>
  <si>
    <t>Internet Access</t>
  </si>
  <si>
    <t>$350 per month</t>
  </si>
  <si>
    <t>Rental services, Land/Bldgs</t>
  </si>
  <si>
    <t>Rent.  $2.05/Sq ft monthly, 10,000 sq ft</t>
  </si>
  <si>
    <t>The lease start date is September 2026, as such the partial lease expense is taken into account.</t>
  </si>
  <si>
    <t>Sub-total Facility services:</t>
  </si>
  <si>
    <t>TOTAL ANNUAL PURCHASED SERVICES:</t>
  </si>
  <si>
    <t>Annual  Expenditure Estimate - Capital Purchases &amp; Debt</t>
  </si>
  <si>
    <t>Capital Expenditures above $5k capitalization threshold</t>
  </si>
  <si>
    <t>Furnitures &amp; Fixtures</t>
  </si>
  <si>
    <t>Furniture</t>
  </si>
  <si>
    <t xml:space="preserve">Most furniture for faculty will be purchased to run at full capacity during incubation year. </t>
  </si>
  <si>
    <t>Technology - Hardware</t>
  </si>
  <si>
    <t>Internet installation</t>
  </si>
  <si>
    <t>Sub-total Capital expenditures:</t>
  </si>
  <si>
    <t>Debt Service &amp; Capital Leases</t>
  </si>
  <si>
    <t>Interest expense on long-term debt</t>
  </si>
  <si>
    <t xml:space="preserve">Interest payment will begin accruing on month 1 of year 0 at a rate of 4.62%, as per the adjusted federal AFR. </t>
  </si>
  <si>
    <t>Redemption of Principal Debt</t>
  </si>
  <si>
    <t>Principal payment will not occur until  year 7.</t>
  </si>
  <si>
    <t>Sub-total Debt expenditures:</t>
  </si>
  <si>
    <t>TOTAL ANNUAL CAPITAL &amp; DEBT:</t>
  </si>
  <si>
    <t>Cash Flow Estimates, Years 0 and 1</t>
  </si>
  <si>
    <t>Year 0 total</t>
  </si>
  <si>
    <t>July</t>
  </si>
  <si>
    <t>August</t>
  </si>
  <si>
    <t>September</t>
  </si>
  <si>
    <t>October</t>
  </si>
  <si>
    <t>November</t>
  </si>
  <si>
    <t>December</t>
  </si>
  <si>
    <t>January</t>
  </si>
  <si>
    <t>February</t>
  </si>
  <si>
    <t>March</t>
  </si>
  <si>
    <t>April</t>
  </si>
  <si>
    <t>May</t>
  </si>
  <si>
    <t>June</t>
  </si>
  <si>
    <t>Year 1 Total</t>
  </si>
  <si>
    <t>Opening CASH Balance (OCB)</t>
  </si>
  <si>
    <t>*cash balance as of first day of the month = prior month ending balance</t>
  </si>
  <si>
    <t>Revenue (ACTUAL RECEIVED):</t>
  </si>
  <si>
    <t>Total Other Revenue (short term debt &lt;12mos or working capital portion of long-term debt)</t>
  </si>
  <si>
    <t>Sub-total revenue:</t>
  </si>
  <si>
    <t>Expenditures (ACTUAL EXPENDED):</t>
  </si>
  <si>
    <t>Sub-total expenditures:</t>
  </si>
  <si>
    <t>Net Change in CASH (Revenue - Expenditures):</t>
  </si>
  <si>
    <t>Ending CASH Balance (OCB + Net Change):</t>
  </si>
  <si>
    <t>*Cash balance as of last day of the month</t>
  </si>
  <si>
    <t>WORKBOOK INPUTS</t>
  </si>
  <si>
    <t>PCFP Adjusted Base Funding FY26-27</t>
  </si>
  <si>
    <t>Staff employment status</t>
  </si>
  <si>
    <t>Supply description</t>
  </si>
  <si>
    <t>Codes</t>
  </si>
  <si>
    <t>Services description</t>
  </si>
  <si>
    <t>Capital Purchases description</t>
  </si>
  <si>
    <t>Debt Service description</t>
  </si>
  <si>
    <t>County</t>
  </si>
  <si>
    <t>Per Pupil Adjusted Base</t>
  </si>
  <si>
    <t>Construction services</t>
  </si>
  <si>
    <t>Statewide base (online schools)</t>
  </si>
  <si>
    <t>General Supplies - Non-IT Related of Higher Value ($1,000-$4,999)</t>
  </si>
  <si>
    <t>Land &amp; Land Improvements (bare land purchase, land improvements such as infrastructure)</t>
  </si>
  <si>
    <t>Carson City</t>
  </si>
  <si>
    <t>Natural Gas</t>
  </si>
  <si>
    <t>Prof. Development - Inst. Aids</t>
  </si>
  <si>
    <t>Buildings (purchase of existing buildings)</t>
  </si>
  <si>
    <t>Debt issuance costs (bonds)</t>
  </si>
  <si>
    <t>Churchill</t>
  </si>
  <si>
    <t>Electricity</t>
  </si>
  <si>
    <t>Machinery</t>
  </si>
  <si>
    <t>Capital lease payments (leases &gt; 12 months)</t>
  </si>
  <si>
    <t>Food expenditures for school food service programs</t>
  </si>
  <si>
    <t>Prof. Development - Non-Lic. Admin</t>
  </si>
  <si>
    <t>Vehicles</t>
  </si>
  <si>
    <t>Douglas</t>
  </si>
  <si>
    <t>Prof. Development - Other Licensed (counselors, nurses, etc.)</t>
  </si>
  <si>
    <t>Elko</t>
  </si>
  <si>
    <t>Esmeralda</t>
  </si>
  <si>
    <t>IT hardware of Higher Value ($1000-$4999)</t>
  </si>
  <si>
    <t>Technology - Software</t>
  </si>
  <si>
    <t>Eureka</t>
  </si>
  <si>
    <t>Charter Mgmt Firm/Agency fees</t>
  </si>
  <si>
    <t>Humboldt</t>
  </si>
  <si>
    <t>Marketing Services</t>
  </si>
  <si>
    <t>Lander</t>
  </si>
  <si>
    <t>Technology Services (data processing, student assessment, IT support, etc.)</t>
  </si>
  <si>
    <t>Lincoln</t>
  </si>
  <si>
    <t>Other misc services (non-professional)</t>
  </si>
  <si>
    <t>Lyon</t>
  </si>
  <si>
    <t>Mineral</t>
  </si>
  <si>
    <t>Nye</t>
  </si>
  <si>
    <t>Pershing</t>
  </si>
  <si>
    <t>Maintenance Services, IT/Tech</t>
  </si>
  <si>
    <t>Storey</t>
  </si>
  <si>
    <t>Washoe</t>
  </si>
  <si>
    <t>White Pine</t>
  </si>
  <si>
    <t>Rental services, Tech</t>
  </si>
  <si>
    <t>Rental services, Misc (books, supplies, etc.)</t>
  </si>
  <si>
    <t>Construction Services (below $5k)</t>
  </si>
  <si>
    <t>Property Insurance</t>
  </si>
  <si>
    <t>Printing &amp; Binding</t>
  </si>
  <si>
    <t>Tuition paid (post-secondary, districts, other charters)</t>
  </si>
  <si>
    <t>Food Service Mgmt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</si>
</sst>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0\-000\-0000"/>
    <numFmt numFmtId="165" formatCode="&quot;SYE &quot;General"/>
    <numFmt numFmtId="166" formatCode="_(* #,##0_);_(* \(#,##0\);_(* &quot;-&quot;??_);_(@_)"/>
    <numFmt numFmtId="167" formatCode="0.0%"/>
    <numFmt numFmtId="168" formatCode="_(&quot;$&quot;* #,##0_);_(&quot;$&quot;* \(#,##0\);_(&quot;$&quot;* &quot;-&quot;??_);_(@_)"/>
  </numFmts>
  <fonts count="33">
    <font>
      <sz val="11"/>
      <color theme="1"/>
      <name val="Aptos Narrow"/>
      <scheme val="minor"/>
    </font>
    <font>
      <b/>
      <sz val="16"/>
      <color theme="0"/>
      <name val="Aptos Narrow"/>
      <family val="2"/>
    </font>
    <font>
      <sz val="11"/>
      <color theme="1"/>
      <name val="Aptos Narrow"/>
      <family val="2"/>
    </font>
    <font>
      <b/>
      <sz val="14"/>
      <color theme="0"/>
      <name val="Aptos Narrow"/>
      <family val="2"/>
    </font>
    <font>
      <sz val="11"/>
      <color theme="1"/>
      <name val="Aptos"/>
      <family val="2"/>
    </font>
    <font>
      <sz val="11"/>
      <color theme="1"/>
      <name val="Noto Sans Symbols"/>
    </font>
    <font>
      <b/>
      <sz val="11"/>
      <color theme="1"/>
      <name val="Aptos Narrow"/>
      <family val="2"/>
    </font>
    <font>
      <u/>
      <sz val="11"/>
      <color theme="10"/>
      <name val="Aptos Narrow"/>
      <family val="2"/>
    </font>
    <font>
      <b/>
      <sz val="18"/>
      <color theme="1"/>
      <name val="Aptos Narrow"/>
      <family val="2"/>
    </font>
    <font>
      <sz val="12"/>
      <color rgb="FF000000"/>
      <name val="Aptos Narrow"/>
      <family val="2"/>
    </font>
    <font>
      <b/>
      <sz val="14"/>
      <color rgb="FF0000FF"/>
      <name val="Aptos Narrow"/>
      <family val="2"/>
    </font>
    <font>
      <sz val="11"/>
      <name val="Aptos Narrow"/>
      <family val="2"/>
    </font>
    <font>
      <b/>
      <sz val="28"/>
      <color rgb="FF0000FF"/>
      <name val="Aptos Narrow"/>
      <family val="2"/>
    </font>
    <font>
      <b/>
      <sz val="11"/>
      <color rgb="FF000000"/>
      <name val="Aptos Narrow"/>
      <family val="2"/>
    </font>
    <font>
      <sz val="11"/>
      <color rgb="FF0000FF"/>
      <name val="Aptos Narrow"/>
      <family val="2"/>
    </font>
    <font>
      <sz val="11"/>
      <color rgb="FF000000"/>
      <name val="Aptos Narrow"/>
      <family val="2"/>
    </font>
    <font>
      <sz val="12"/>
      <color rgb="FF0000FF"/>
      <name val="Aptos Narrow"/>
      <family val="2"/>
    </font>
    <font>
      <i/>
      <sz val="11"/>
      <color rgb="FF000000"/>
      <name val="Aptos Narrow"/>
      <family val="2"/>
    </font>
    <font>
      <b/>
      <sz val="12"/>
      <color theme="1"/>
      <name val="Aptos Narrow"/>
      <family val="2"/>
    </font>
    <font>
      <sz val="11"/>
      <color theme="1"/>
      <name val="Aptos Narrow"/>
      <family val="2"/>
      <scheme val="minor"/>
    </font>
    <font>
      <b/>
      <sz val="14"/>
      <color theme="1"/>
      <name val="Aptos Narrow"/>
      <family val="2"/>
    </font>
    <font>
      <b/>
      <sz val="16"/>
      <color theme="1"/>
      <name val="Aptos Narrow"/>
      <family val="2"/>
    </font>
    <font>
      <sz val="9"/>
      <color theme="1"/>
      <name val="Aptos Narrow"/>
      <family val="2"/>
    </font>
    <font>
      <sz val="10"/>
      <color theme="1"/>
      <name val="Aptos Narrow"/>
      <family val="2"/>
    </font>
    <font>
      <b/>
      <u/>
      <sz val="12"/>
      <color theme="1"/>
      <name val="Aptos Narrow"/>
      <family val="2"/>
    </font>
    <font>
      <sz val="11"/>
      <color rgb="FFAEAEAE"/>
      <name val="Aptos Narrow"/>
      <family val="2"/>
    </font>
    <font>
      <b/>
      <u/>
      <sz val="11"/>
      <color theme="1"/>
      <name val="Aptos Narrow"/>
      <family val="2"/>
    </font>
    <font>
      <b/>
      <sz val="10"/>
      <color theme="1"/>
      <name val="Aptos Narrow"/>
      <family val="2"/>
    </font>
    <font>
      <b/>
      <sz val="9"/>
      <color theme="1"/>
      <name val="Aptos Narrow"/>
      <family val="2"/>
    </font>
    <font>
      <sz val="11"/>
      <color rgb="FF000000"/>
      <name val="Calibri"/>
      <family val="2"/>
    </font>
    <font>
      <sz val="10"/>
      <color theme="1"/>
      <name val="Arial"/>
      <family val="2"/>
    </font>
    <font>
      <b/>
      <u/>
      <sz val="11"/>
      <color theme="1"/>
      <name val="Aptos"/>
      <family val="2"/>
    </font>
    <font>
      <sz val="11"/>
      <color theme="1"/>
      <name val="Symbol"/>
      <family val="1"/>
      <charset val="2"/>
    </font>
  </fonts>
  <fills count="11">
    <fill>
      <patternFill patternType="none"/>
    </fill>
    <fill>
      <patternFill patternType="gray125"/>
    </fill>
    <fill>
      <patternFill patternType="solid">
        <fgColor rgb="FF0F4861"/>
        <bgColor rgb="FF0F4861"/>
      </patternFill>
    </fill>
    <fill>
      <patternFill patternType="solid">
        <fgColor rgb="FF71A9E0"/>
        <bgColor rgb="FF71A9E0"/>
      </patternFill>
    </fill>
    <fill>
      <patternFill patternType="solid">
        <fgColor rgb="FFFFFFCC"/>
        <bgColor rgb="FFFFFFCC"/>
      </patternFill>
    </fill>
    <fill>
      <patternFill patternType="solid">
        <fgColor rgb="FFFFFF99"/>
        <bgColor rgb="FFFFFF99"/>
      </patternFill>
    </fill>
    <fill>
      <patternFill patternType="solid">
        <fgColor theme="1"/>
        <bgColor theme="1"/>
      </patternFill>
    </fill>
    <fill>
      <patternFill patternType="solid">
        <fgColor rgb="FFAEAEAE"/>
        <bgColor rgb="FFAEAEAE"/>
      </patternFill>
    </fill>
    <fill>
      <patternFill patternType="solid">
        <fgColor rgb="FFBFBFBF"/>
        <bgColor rgb="FFBFBFBF"/>
      </patternFill>
    </fill>
    <fill>
      <patternFill patternType="solid">
        <fgColor rgb="FFD0D0D0"/>
        <bgColor rgb="FFD0D0D0"/>
      </patternFill>
    </fill>
    <fill>
      <patternFill patternType="solid">
        <fgColor rgb="FFD8D8D8"/>
        <bgColor rgb="FFD8D8D8"/>
      </patternFill>
    </fill>
  </fills>
  <borders count="32">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hair">
        <color rgb="FFC0C0C0"/>
      </bottom>
      <diagonal/>
    </border>
    <border>
      <left/>
      <right/>
      <top style="thin">
        <color rgb="FF000000"/>
      </top>
      <bottom style="hair">
        <color rgb="FFC0C0C0"/>
      </bottom>
      <diagonal/>
    </border>
    <border>
      <left/>
      <right/>
      <top style="hair">
        <color rgb="FFC0C0C0"/>
      </top>
      <bottom style="hair">
        <color rgb="FFC0C0C0"/>
      </bottom>
      <diagonal/>
    </border>
    <border>
      <left style="hair">
        <color rgb="FFC0C0C0"/>
      </left>
      <right style="hair">
        <color rgb="FFC0C0C0"/>
      </right>
      <top style="hair">
        <color rgb="FFC0C0C0"/>
      </top>
      <bottom style="hair">
        <color rgb="FFC0C0C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right/>
      <top style="thin">
        <color rgb="FF000000"/>
      </top>
      <bottom/>
      <diagonal/>
    </border>
    <border>
      <left style="thin">
        <color rgb="FF000000"/>
      </left>
      <right/>
      <top/>
      <bottom/>
      <diagonal/>
    </border>
    <border>
      <left/>
      <right style="thin">
        <color rgb="FF000000"/>
      </right>
      <top style="double">
        <color rgb="FF000000"/>
      </top>
      <bottom style="thin">
        <color rgb="FF000000"/>
      </bottom>
      <diagonal/>
    </border>
    <border>
      <left/>
      <right/>
      <top/>
      <bottom/>
      <diagonal/>
    </border>
    <border>
      <left/>
      <right/>
      <top/>
      <bottom style="double">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double">
        <color rgb="FF000000"/>
      </bottom>
      <diagonal/>
    </border>
    <border>
      <left style="thin">
        <color rgb="FF000000"/>
      </left>
      <right style="thin">
        <color rgb="FF000000"/>
      </right>
      <top/>
      <bottom style="double">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double">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65">
    <xf numFmtId="0" fontId="0" fillId="0" borderId="0" xfId="0"/>
    <xf numFmtId="0" fontId="1" fillId="2" borderId="1" xfId="0" applyFont="1" applyFill="1" applyBorder="1" applyAlignment="1">
      <alignment horizontal="center" vertical="top" wrapText="1"/>
    </xf>
    <xf numFmtId="0" fontId="2" fillId="0" borderId="2" xfId="0" applyFont="1" applyBorder="1" applyAlignment="1">
      <alignment horizontal="left" vertical="top" wrapText="1"/>
    </xf>
    <xf numFmtId="0" fontId="2" fillId="0" borderId="0" xfId="0" applyFont="1" applyAlignment="1">
      <alignment vertical="top" wrapText="1"/>
    </xf>
    <xf numFmtId="0" fontId="3" fillId="2" borderId="1" xfId="0" applyFont="1" applyFill="1" applyBorder="1" applyAlignment="1">
      <alignment horizontal="center" vertical="top" wrapText="1"/>
    </xf>
    <xf numFmtId="0" fontId="2" fillId="0" borderId="0" xfId="0" applyFont="1" applyAlignment="1">
      <alignment wrapText="1"/>
    </xf>
    <xf numFmtId="0" fontId="4" fillId="0" borderId="2" xfId="0" applyFont="1" applyBorder="1" applyAlignment="1">
      <alignment horizontal="left" vertical="top" wrapText="1"/>
    </xf>
    <xf numFmtId="0" fontId="2" fillId="0" borderId="0" xfId="0" applyFont="1" applyAlignment="1">
      <alignment horizontal="left" vertical="top" wrapText="1"/>
    </xf>
    <xf numFmtId="0" fontId="6" fillId="3" borderId="3" xfId="0" applyFont="1" applyFill="1" applyBorder="1" applyAlignment="1">
      <alignment horizontal="left" vertical="top" wrapText="1"/>
    </xf>
    <xf numFmtId="0" fontId="7" fillId="0" borderId="0" xfId="0" applyFont="1" applyAlignment="1">
      <alignment horizontal="left" vertical="top" wrapText="1"/>
    </xf>
    <xf numFmtId="0" fontId="2" fillId="0" borderId="0" xfId="0" applyFont="1" applyAlignment="1">
      <alignment horizontal="left"/>
    </xf>
    <xf numFmtId="0" fontId="8" fillId="0" borderId="0" xfId="0" applyFont="1"/>
    <xf numFmtId="0" fontId="9" fillId="0" borderId="4" xfId="0" applyFont="1" applyBorder="1"/>
    <xf numFmtId="0" fontId="12" fillId="0" borderId="0" xfId="0" applyFont="1"/>
    <xf numFmtId="164" fontId="14" fillId="5" borderId="6" xfId="0" applyNumberFormat="1" applyFont="1" applyFill="1" applyBorder="1" applyAlignment="1">
      <alignment horizontal="center" wrapText="1"/>
    </xf>
    <xf numFmtId="0" fontId="17" fillId="0" borderId="0" xfId="0" applyFont="1"/>
    <xf numFmtId="0" fontId="13" fillId="0" borderId="0" xfId="0" applyFont="1"/>
    <xf numFmtId="0" fontId="14" fillId="5" borderId="9" xfId="0" applyFont="1" applyFill="1" applyBorder="1" applyAlignment="1">
      <alignment horizontal="center"/>
    </xf>
    <xf numFmtId="0" fontId="15" fillId="0" borderId="0" xfId="0" applyFont="1" applyAlignment="1">
      <alignment horizontal="left"/>
    </xf>
    <xf numFmtId="0" fontId="15" fillId="0" borderId="0" xfId="0" applyFont="1" applyAlignment="1">
      <alignment horizontal="center"/>
    </xf>
    <xf numFmtId="0" fontId="15" fillId="0" borderId="0" xfId="0" applyFont="1"/>
    <xf numFmtId="165" fontId="13" fillId="0" borderId="0" xfId="0" applyNumberFormat="1" applyFont="1" applyAlignment="1">
      <alignment horizontal="center"/>
    </xf>
    <xf numFmtId="0" fontId="6" fillId="0" borderId="4" xfId="0" applyFont="1" applyBorder="1" applyAlignment="1">
      <alignment horizontal="left"/>
    </xf>
    <xf numFmtId="0" fontId="6" fillId="0" borderId="4" xfId="0" applyFont="1" applyBorder="1" applyAlignment="1">
      <alignment horizontal="center" wrapText="1"/>
    </xf>
    <xf numFmtId="0" fontId="2" fillId="4" borderId="4" xfId="0" applyFont="1" applyFill="1" applyBorder="1" applyAlignment="1">
      <alignment horizontal="left"/>
    </xf>
    <xf numFmtId="0" fontId="2" fillId="4" borderId="4" xfId="0" applyFont="1" applyFill="1" applyBorder="1" applyAlignment="1">
      <alignment horizontal="center"/>
    </xf>
    <xf numFmtId="0" fontId="19" fillId="0" borderId="0" xfId="0" applyFont="1"/>
    <xf numFmtId="0" fontId="2" fillId="4" borderId="10" xfId="0" applyFont="1" applyFill="1" applyBorder="1"/>
    <xf numFmtId="0" fontId="2" fillId="4" borderId="11" xfId="0" applyFont="1" applyFill="1" applyBorder="1"/>
    <xf numFmtId="0" fontId="20" fillId="0" borderId="0" xfId="0" applyFont="1" applyAlignment="1">
      <alignment horizontal="right"/>
    </xf>
    <xf numFmtId="0" fontId="20" fillId="0" borderId="0" xfId="0" applyFont="1" applyAlignment="1">
      <alignment horizontal="left"/>
    </xf>
    <xf numFmtId="0" fontId="21" fillId="0" borderId="0" xfId="0" applyFont="1" applyAlignment="1">
      <alignment horizontal="center"/>
    </xf>
    <xf numFmtId="0" fontId="20" fillId="0" borderId="12" xfId="0" applyFont="1" applyBorder="1" applyAlignment="1">
      <alignment horizontal="right"/>
    </xf>
    <xf numFmtId="0" fontId="18" fillId="0" borderId="0" xfId="0" applyFont="1" applyAlignment="1">
      <alignment horizontal="right"/>
    </xf>
    <xf numFmtId="166" fontId="2" fillId="0" borderId="13" xfId="0" applyNumberFormat="1" applyFont="1" applyBorder="1"/>
    <xf numFmtId="0" fontId="2" fillId="0" borderId="0" xfId="0" applyFont="1" applyAlignment="1">
      <alignment horizontal="center"/>
    </xf>
    <xf numFmtId="0" fontId="22" fillId="0" borderId="0" xfId="0" applyFont="1" applyAlignment="1">
      <alignment horizontal="right" wrapText="1"/>
    </xf>
    <xf numFmtId="167" fontId="22" fillId="0" borderId="13" xfId="0" applyNumberFormat="1" applyFont="1" applyBorder="1"/>
    <xf numFmtId="0" fontId="2" fillId="0" borderId="14" xfId="0" applyFont="1" applyBorder="1" applyAlignment="1">
      <alignment horizontal="center" wrapText="1"/>
    </xf>
    <xf numFmtId="0" fontId="18" fillId="0" borderId="5" xfId="0" applyFont="1" applyBorder="1" applyAlignment="1">
      <alignment horizontal="left" wrapText="1"/>
    </xf>
    <xf numFmtId="168" fontId="2" fillId="0" borderId="4" xfId="0" applyNumberFormat="1" applyFont="1" applyBorder="1" applyAlignment="1">
      <alignment horizontal="right" wrapText="1"/>
    </xf>
    <xf numFmtId="0" fontId="24" fillId="0" borderId="0" xfId="0" applyFont="1" applyAlignment="1">
      <alignment horizontal="left"/>
    </xf>
    <xf numFmtId="168" fontId="2" fillId="0" borderId="13" xfId="0" applyNumberFormat="1" applyFont="1" applyBorder="1"/>
    <xf numFmtId="168" fontId="2" fillId="0" borderId="0" xfId="0" applyNumberFormat="1" applyFont="1" applyAlignment="1">
      <alignment horizontal="left"/>
    </xf>
    <xf numFmtId="168" fontId="2" fillId="0" borderId="0" xfId="0" applyNumberFormat="1" applyFont="1" applyAlignment="1">
      <alignment horizontal="right"/>
    </xf>
    <xf numFmtId="0" fontId="2" fillId="0" borderId="13" xfId="0" applyFont="1" applyBorder="1"/>
    <xf numFmtId="168" fontId="2" fillId="0" borderId="15" xfId="0" applyNumberFormat="1" applyFont="1" applyBorder="1" applyAlignment="1">
      <alignment horizontal="right"/>
    </xf>
    <xf numFmtId="168" fontId="2" fillId="0" borderId="16" xfId="0" applyNumberFormat="1" applyFont="1" applyBorder="1"/>
    <xf numFmtId="0" fontId="2" fillId="0" borderId="14" xfId="0" applyFont="1" applyBorder="1" applyAlignment="1">
      <alignment horizontal="center"/>
    </xf>
    <xf numFmtId="168" fontId="22" fillId="0" borderId="17" xfId="0" applyNumberFormat="1" applyFont="1" applyBorder="1" applyAlignment="1">
      <alignment horizontal="right"/>
    </xf>
    <xf numFmtId="167" fontId="2" fillId="4" borderId="18" xfId="0" applyNumberFormat="1" applyFont="1" applyFill="1" applyBorder="1" applyAlignment="1">
      <alignment horizontal="center"/>
    </xf>
    <xf numFmtId="168" fontId="2" fillId="0" borderId="19" xfId="0" applyNumberFormat="1" applyFont="1" applyBorder="1" applyAlignment="1">
      <alignment horizontal="right"/>
    </xf>
    <xf numFmtId="168" fontId="6" fillId="0" borderId="4" xfId="0" applyNumberFormat="1" applyFont="1" applyBorder="1"/>
    <xf numFmtId="168" fontId="22" fillId="0" borderId="0" xfId="0" applyNumberFormat="1" applyFont="1" applyAlignment="1">
      <alignment horizontal="right"/>
    </xf>
    <xf numFmtId="168" fontId="22" fillId="0" borderId="13" xfId="0" applyNumberFormat="1" applyFont="1" applyBorder="1"/>
    <xf numFmtId="0" fontId="18" fillId="0" borderId="12" xfId="0" applyFont="1" applyBorder="1" applyAlignment="1">
      <alignment horizontal="right"/>
    </xf>
    <xf numFmtId="0" fontId="20" fillId="0" borderId="13" xfId="0" applyFont="1" applyBorder="1"/>
    <xf numFmtId="0" fontId="2" fillId="0" borderId="0" xfId="0" applyFont="1" applyAlignment="1">
      <alignment horizontal="left" wrapText="1"/>
    </xf>
    <xf numFmtId="0" fontId="23" fillId="4" borderId="20" xfId="0" applyFont="1" applyFill="1" applyBorder="1" applyAlignment="1">
      <alignment horizontal="left" wrapText="1"/>
    </xf>
    <xf numFmtId="0" fontId="2" fillId="0" borderId="21" xfId="0" applyFont="1" applyBorder="1" applyAlignment="1">
      <alignment horizontal="left" wrapText="1"/>
    </xf>
    <xf numFmtId="0" fontId="23" fillId="4" borderId="22" xfId="0" applyFont="1" applyFill="1" applyBorder="1" applyAlignment="1">
      <alignment horizontal="left" wrapText="1"/>
    </xf>
    <xf numFmtId="9" fontId="23" fillId="4" borderId="20" xfId="0" applyNumberFormat="1" applyFont="1" applyFill="1" applyBorder="1" applyAlignment="1">
      <alignment horizontal="left" wrapText="1"/>
    </xf>
    <xf numFmtId="1" fontId="2" fillId="0" borderId="13" xfId="0" applyNumberFormat="1" applyFont="1" applyBorder="1"/>
    <xf numFmtId="0" fontId="2" fillId="8" borderId="23" xfId="0" applyFont="1" applyFill="1" applyBorder="1"/>
    <xf numFmtId="0" fontId="18" fillId="0" borderId="14" xfId="0" applyFont="1" applyBorder="1" applyAlignment="1">
      <alignment horizontal="left"/>
    </xf>
    <xf numFmtId="0" fontId="2" fillId="0" borderId="17" xfId="0" applyFont="1" applyBorder="1"/>
    <xf numFmtId="0" fontId="2" fillId="0" borderId="24" xfId="0" applyFont="1" applyBorder="1" applyAlignment="1">
      <alignment wrapText="1"/>
    </xf>
    <xf numFmtId="168" fontId="25" fillId="10" borderId="23" xfId="0" applyNumberFormat="1" applyFont="1" applyFill="1" applyBorder="1"/>
    <xf numFmtId="168" fontId="2" fillId="4" borderId="23" xfId="0" applyNumberFormat="1" applyFont="1" applyFill="1" applyBorder="1"/>
    <xf numFmtId="0" fontId="23" fillId="4" borderId="23" xfId="0" applyFont="1" applyFill="1" applyBorder="1" applyAlignment="1">
      <alignment horizontal="left" wrapText="1"/>
    </xf>
    <xf numFmtId="168" fontId="2" fillId="0" borderId="13" xfId="0" applyNumberFormat="1" applyFont="1" applyBorder="1" applyAlignment="1">
      <alignment horizontal="right" wrapText="1"/>
    </xf>
    <xf numFmtId="0" fontId="2" fillId="0" borderId="25" xfId="0" applyFont="1" applyBorder="1" applyAlignment="1">
      <alignment horizontal="left" wrapText="1"/>
    </xf>
    <xf numFmtId="0" fontId="26" fillId="0" borderId="0" xfId="0" applyFont="1" applyAlignment="1">
      <alignment horizontal="left"/>
    </xf>
    <xf numFmtId="0" fontId="2" fillId="0" borderId="25" xfId="0" applyFont="1" applyBorder="1" applyAlignment="1">
      <alignment wrapText="1"/>
    </xf>
    <xf numFmtId="168" fontId="2" fillId="9" borderId="23" xfId="0" applyNumberFormat="1" applyFont="1" applyFill="1" applyBorder="1"/>
    <xf numFmtId="168" fontId="2" fillId="0" borderId="0" xfId="0" applyNumberFormat="1" applyFont="1"/>
    <xf numFmtId="0" fontId="2" fillId="0" borderId="26" xfId="0" applyFont="1" applyBorder="1" applyAlignment="1">
      <alignment horizontal="center"/>
    </xf>
    <xf numFmtId="0" fontId="2" fillId="0" borderId="21" xfId="0" applyFont="1" applyBorder="1"/>
    <xf numFmtId="168" fontId="2" fillId="0" borderId="27" xfId="0" applyNumberFormat="1" applyFont="1" applyBorder="1"/>
    <xf numFmtId="0" fontId="23" fillId="4" borderId="28" xfId="0" applyFont="1" applyFill="1" applyBorder="1" applyAlignment="1">
      <alignment horizontal="left" wrapText="1"/>
    </xf>
    <xf numFmtId="168" fontId="22" fillId="9" borderId="4" xfId="0" applyNumberFormat="1" applyFont="1" applyFill="1" applyBorder="1"/>
    <xf numFmtId="168" fontId="22" fillId="0" borderId="4" xfId="0" applyNumberFormat="1" applyFont="1" applyBorder="1"/>
    <xf numFmtId="0" fontId="6" fillId="0" borderId="0" xfId="0" applyFont="1" applyAlignment="1">
      <alignment horizontal="right"/>
    </xf>
    <xf numFmtId="0" fontId="18" fillId="0" borderId="14" xfId="0" applyFont="1" applyBorder="1"/>
    <xf numFmtId="10" fontId="23" fillId="0" borderId="13" xfId="0" applyNumberFormat="1" applyFont="1" applyBorder="1"/>
    <xf numFmtId="0" fontId="22" fillId="0" borderId="25" xfId="0" applyFont="1" applyBorder="1" applyAlignment="1">
      <alignment horizontal="left" wrapText="1"/>
    </xf>
    <xf numFmtId="10" fontId="23" fillId="4" borderId="23" xfId="0" applyNumberFormat="1" applyFont="1" applyFill="1" applyBorder="1"/>
    <xf numFmtId="0" fontId="22" fillId="4" borderId="28" xfId="0" applyFont="1" applyFill="1" applyBorder="1" applyAlignment="1">
      <alignment horizontal="left" wrapText="1"/>
    </xf>
    <xf numFmtId="0" fontId="18" fillId="0" borderId="17" xfId="0" applyFont="1" applyBorder="1"/>
    <xf numFmtId="0" fontId="2" fillId="0" borderId="24" xfId="0" applyFont="1" applyBorder="1" applyAlignment="1">
      <alignment horizontal="left" wrapText="1"/>
    </xf>
    <xf numFmtId="0" fontId="6" fillId="0" borderId="0" xfId="0" applyFont="1" applyAlignment="1">
      <alignment horizontal="center" wrapText="1"/>
    </xf>
    <xf numFmtId="0" fontId="6" fillId="0" borderId="13" xfId="0" applyFont="1" applyBorder="1" applyAlignment="1">
      <alignment horizontal="right" wrapText="1"/>
    </xf>
    <xf numFmtId="0" fontId="28" fillId="0" borderId="25" xfId="0" applyFont="1" applyBorder="1" applyAlignment="1">
      <alignment horizontal="left" wrapText="1"/>
    </xf>
    <xf numFmtId="0" fontId="2" fillId="4" borderId="18" xfId="0" applyFont="1" applyFill="1" applyBorder="1" applyAlignment="1">
      <alignment horizontal="left"/>
    </xf>
    <xf numFmtId="0" fontId="2" fillId="4" borderId="20" xfId="0" applyFont="1" applyFill="1" applyBorder="1" applyAlignment="1">
      <alignment horizontal="center"/>
    </xf>
    <xf numFmtId="0" fontId="2" fillId="4" borderId="22" xfId="0" applyFont="1" applyFill="1" applyBorder="1"/>
    <xf numFmtId="0" fontId="2" fillId="4" borderId="29" xfId="0" applyFont="1" applyFill="1" applyBorder="1" applyAlignment="1">
      <alignment horizontal="center"/>
    </xf>
    <xf numFmtId="0" fontId="22" fillId="0" borderId="0" xfId="0" applyFont="1" applyAlignment="1">
      <alignment horizontal="left" wrapText="1"/>
    </xf>
    <xf numFmtId="0" fontId="2" fillId="0" borderId="17" xfId="0" applyFont="1" applyBorder="1" applyAlignment="1">
      <alignment horizontal="center"/>
    </xf>
    <xf numFmtId="0" fontId="22" fillId="0" borderId="24" xfId="0" applyFont="1" applyBorder="1" applyAlignment="1">
      <alignment horizontal="left" wrapText="1"/>
    </xf>
    <xf numFmtId="168" fontId="29" fillId="0" borderId="13" xfId="0" applyNumberFormat="1" applyFont="1" applyBorder="1" applyAlignment="1">
      <alignment horizontal="right"/>
    </xf>
    <xf numFmtId="0" fontId="2" fillId="0" borderId="21" xfId="0" applyFont="1" applyBorder="1" applyAlignment="1">
      <alignment horizontal="center"/>
    </xf>
    <xf numFmtId="0" fontId="22" fillId="0" borderId="21" xfId="0" applyFont="1" applyBorder="1" applyAlignment="1">
      <alignment horizontal="left" wrapText="1"/>
    </xf>
    <xf numFmtId="0" fontId="6" fillId="0" borderId="0" xfId="0" applyFont="1" applyAlignment="1">
      <alignment horizontal="left"/>
    </xf>
    <xf numFmtId="168" fontId="18" fillId="0" borderId="13" xfId="0" applyNumberFormat="1" applyFont="1" applyBorder="1"/>
    <xf numFmtId="0" fontId="23" fillId="0" borderId="0" xfId="0" applyFont="1" applyAlignment="1">
      <alignment horizontal="right"/>
    </xf>
    <xf numFmtId="167" fontId="23" fillId="0" borderId="13" xfId="0" applyNumberFormat="1" applyFont="1" applyBorder="1"/>
    <xf numFmtId="168" fontId="23" fillId="0" borderId="13" xfId="0" applyNumberFormat="1" applyFont="1" applyBorder="1"/>
    <xf numFmtId="168" fontId="2" fillId="7" borderId="23" xfId="0" applyNumberFormat="1" applyFont="1" applyFill="1" applyBorder="1"/>
    <xf numFmtId="0" fontId="18" fillId="0" borderId="0" xfId="0" applyFont="1"/>
    <xf numFmtId="0" fontId="18" fillId="0" borderId="13" xfId="0" applyFont="1" applyBorder="1"/>
    <xf numFmtId="0" fontId="6" fillId="0" borderId="14" xfId="0" applyFont="1" applyBorder="1" applyAlignment="1">
      <alignment horizontal="center" wrapText="1"/>
    </xf>
    <xf numFmtId="0" fontId="6" fillId="0" borderId="17" xfId="0" applyFont="1" applyBorder="1" applyAlignment="1">
      <alignment wrapText="1"/>
    </xf>
    <xf numFmtId="0" fontId="6" fillId="0" borderId="24" xfId="0" applyFont="1" applyBorder="1" applyAlignment="1">
      <alignment horizontal="left" wrapText="1"/>
    </xf>
    <xf numFmtId="0" fontId="23" fillId="4" borderId="29" xfId="0" applyFont="1" applyFill="1" applyBorder="1" applyAlignment="1">
      <alignment horizontal="left" wrapText="1"/>
    </xf>
    <xf numFmtId="0" fontId="23" fillId="4" borderId="28" xfId="0" applyFont="1" applyFill="1" applyBorder="1" applyAlignment="1">
      <alignment wrapText="1"/>
    </xf>
    <xf numFmtId="0" fontId="23" fillId="0" borderId="0" xfId="0" applyFont="1" applyAlignment="1">
      <alignment horizontal="right" wrapText="1"/>
    </xf>
    <xf numFmtId="0" fontId="23" fillId="0" borderId="25" xfId="0" applyFont="1" applyBorder="1" applyAlignment="1">
      <alignment wrapText="1"/>
    </xf>
    <xf numFmtId="44" fontId="23" fillId="0" borderId="13" xfId="0" applyNumberFormat="1" applyFont="1" applyBorder="1"/>
    <xf numFmtId="0" fontId="23" fillId="0" borderId="0" xfId="0" applyFont="1" applyAlignment="1">
      <alignment horizontal="left" wrapText="1"/>
    </xf>
    <xf numFmtId="0" fontId="23" fillId="0" borderId="30" xfId="0" applyFont="1" applyBorder="1" applyAlignment="1">
      <alignment horizontal="right" wrapText="1"/>
    </xf>
    <xf numFmtId="44" fontId="23" fillId="0" borderId="27" xfId="0" applyNumberFormat="1" applyFont="1" applyBorder="1"/>
    <xf numFmtId="0" fontId="23" fillId="0" borderId="30" xfId="0" applyFont="1" applyBorder="1" applyAlignment="1">
      <alignment wrapText="1"/>
    </xf>
    <xf numFmtId="0" fontId="6" fillId="0" borderId="0" xfId="0" applyFont="1"/>
    <xf numFmtId="0" fontId="2" fillId="0" borderId="25" xfId="0" applyFont="1" applyBorder="1"/>
    <xf numFmtId="0" fontId="23" fillId="7" borderId="23" xfId="0" applyFont="1" applyFill="1" applyBorder="1"/>
    <xf numFmtId="0" fontId="30" fillId="4" borderId="20" xfId="0" applyFont="1" applyFill="1" applyBorder="1" applyAlignment="1">
      <alignment horizontal="left" wrapText="1"/>
    </xf>
    <xf numFmtId="0" fontId="21" fillId="0" borderId="0" xfId="0" applyFont="1"/>
    <xf numFmtId="0" fontId="6" fillId="0" borderId="14" xfId="0" applyFont="1" applyBorder="1" applyAlignment="1">
      <alignment horizontal="left"/>
    </xf>
    <xf numFmtId="0" fontId="6" fillId="0" borderId="17" xfId="0" applyFont="1" applyBorder="1"/>
    <xf numFmtId="0" fontId="6" fillId="0" borderId="24" xfId="0" applyFont="1" applyBorder="1"/>
    <xf numFmtId="0" fontId="2" fillId="0" borderId="0" xfId="0" applyFont="1" applyAlignment="1">
      <alignment horizontal="center" wrapText="1"/>
    </xf>
    <xf numFmtId="168" fontId="2" fillId="0" borderId="0" xfId="0" applyNumberFormat="1" applyFont="1" applyAlignment="1">
      <alignment horizontal="right" wrapText="1"/>
    </xf>
    <xf numFmtId="168" fontId="2" fillId="7" borderId="31" xfId="0" applyNumberFormat="1" applyFont="1" applyFill="1" applyBorder="1" applyAlignment="1">
      <alignment horizontal="right" wrapText="1"/>
    </xf>
    <xf numFmtId="168" fontId="2" fillId="4" borderId="18" xfId="0" applyNumberFormat="1" applyFont="1" applyFill="1" applyBorder="1"/>
    <xf numFmtId="168" fontId="2" fillId="4" borderId="20" xfId="0" applyNumberFormat="1" applyFont="1" applyFill="1" applyBorder="1"/>
    <xf numFmtId="0" fontId="23" fillId="4" borderId="20" xfId="0" applyFont="1" applyFill="1" applyBorder="1" applyAlignment="1">
      <alignment wrapText="1"/>
    </xf>
    <xf numFmtId="168" fontId="2" fillId="4" borderId="22" xfId="0" applyNumberFormat="1" applyFont="1" applyFill="1" applyBorder="1"/>
    <xf numFmtId="168" fontId="2" fillId="4" borderId="29" xfId="0" applyNumberFormat="1" applyFont="1" applyFill="1" applyBorder="1"/>
    <xf numFmtId="0" fontId="23" fillId="0" borderId="0" xfId="0" applyFont="1" applyAlignment="1">
      <alignment wrapText="1"/>
    </xf>
    <xf numFmtId="168" fontId="2" fillId="0" borderId="26" xfId="0" applyNumberFormat="1" applyFont="1" applyBorder="1"/>
    <xf numFmtId="168" fontId="2" fillId="0" borderId="21" xfId="0" applyNumberFormat="1" applyFont="1" applyBorder="1"/>
    <xf numFmtId="0" fontId="6" fillId="0" borderId="5" xfId="0" applyFont="1" applyBorder="1" applyAlignment="1">
      <alignment horizontal="left"/>
    </xf>
    <xf numFmtId="168" fontId="6" fillId="0" borderId="5" xfId="0" applyNumberFormat="1" applyFont="1" applyBorder="1"/>
    <xf numFmtId="168" fontId="6" fillId="7" borderId="23" xfId="0" applyNumberFormat="1" applyFont="1" applyFill="1" applyBorder="1"/>
    <xf numFmtId="0" fontId="4" fillId="0" borderId="3" xfId="0" applyFont="1" applyBorder="1" applyAlignment="1">
      <alignment horizontal="left" vertical="top" wrapText="1"/>
    </xf>
    <xf numFmtId="0" fontId="5" fillId="0" borderId="3" xfId="0" applyFont="1" applyBorder="1" applyAlignment="1">
      <alignment horizontal="left" vertical="top" wrapText="1"/>
    </xf>
    <xf numFmtId="0" fontId="2" fillId="0" borderId="3" xfId="0" applyFont="1" applyBorder="1" applyAlignment="1">
      <alignment horizontal="left" vertical="top" wrapText="1"/>
    </xf>
    <xf numFmtId="0" fontId="2" fillId="0" borderId="3" xfId="0" applyFont="1" applyBorder="1" applyAlignment="1">
      <alignment vertical="top" wrapText="1"/>
    </xf>
    <xf numFmtId="0" fontId="2" fillId="0" borderId="3" xfId="0" applyFont="1" applyBorder="1" applyAlignment="1">
      <alignment horizontal="left" vertical="top"/>
    </xf>
    <xf numFmtId="0" fontId="13" fillId="0" borderId="29" xfId="0" applyFont="1" applyBorder="1"/>
    <xf numFmtId="0" fontId="13" fillId="0" borderId="29" xfId="0" applyFont="1" applyBorder="1" applyAlignment="1">
      <alignment horizontal="center"/>
    </xf>
    <xf numFmtId="0" fontId="15" fillId="5" borderId="7" xfId="0" applyFont="1" applyFill="1" applyBorder="1" applyAlignment="1">
      <alignment horizontal="left" wrapText="1"/>
    </xf>
    <xf numFmtId="0" fontId="15" fillId="5" borderId="8" xfId="0" applyFont="1" applyFill="1" applyBorder="1" applyAlignment="1">
      <alignment horizontal="left" wrapText="1"/>
    </xf>
    <xf numFmtId="0" fontId="2" fillId="7" borderId="13" xfId="0" applyFont="1" applyFill="1" applyBorder="1"/>
    <xf numFmtId="0" fontId="22" fillId="7" borderId="13" xfId="0" applyFont="1" applyFill="1" applyBorder="1"/>
    <xf numFmtId="167" fontId="22" fillId="7" borderId="13" xfId="0" applyNumberFormat="1" applyFont="1" applyFill="1" applyBorder="1"/>
    <xf numFmtId="0" fontId="6" fillId="0" borderId="29" xfId="0" applyFont="1" applyBorder="1" applyAlignment="1">
      <alignment horizontal="center" wrapText="1"/>
    </xf>
    <xf numFmtId="0" fontId="6" fillId="0" borderId="29" xfId="0" applyFont="1" applyBorder="1" applyAlignment="1">
      <alignment horizontal="left" wrapText="1"/>
    </xf>
    <xf numFmtId="0" fontId="6" fillId="0" borderId="23" xfId="0" applyFont="1" applyBorder="1" applyAlignment="1">
      <alignment horizontal="right" wrapText="1"/>
    </xf>
    <xf numFmtId="0" fontId="23" fillId="4" borderId="24" xfId="0" applyFont="1" applyFill="1" applyBorder="1" applyAlignment="1">
      <alignment horizontal="left" wrapText="1"/>
    </xf>
    <xf numFmtId="0" fontId="2" fillId="0" borderId="18" xfId="0" applyFont="1" applyBorder="1" applyAlignment="1">
      <alignment horizontal="center"/>
    </xf>
    <xf numFmtId="0" fontId="23" fillId="4" borderId="25" xfId="0" applyFont="1" applyFill="1" applyBorder="1"/>
    <xf numFmtId="168" fontId="2" fillId="0" borderId="29" xfId="0" applyNumberFormat="1" applyFont="1" applyBorder="1" applyAlignment="1">
      <alignment horizontal="left"/>
    </xf>
    <xf numFmtId="168" fontId="2" fillId="0" borderId="23" xfId="0" applyNumberFormat="1" applyFont="1" applyBorder="1"/>
    <xf numFmtId="0" fontId="2" fillId="0" borderId="22" xfId="0" applyFont="1" applyBorder="1" applyAlignment="1">
      <alignment horizontal="center"/>
    </xf>
    <xf numFmtId="168" fontId="2" fillId="0" borderId="29" xfId="0" applyNumberFormat="1" applyFont="1" applyBorder="1" applyAlignment="1">
      <alignment horizontal="right"/>
    </xf>
    <xf numFmtId="168" fontId="22" fillId="0" borderId="31" xfId="0" applyNumberFormat="1" applyFont="1" applyBorder="1"/>
    <xf numFmtId="0" fontId="23" fillId="4" borderId="24" xfId="0" applyFont="1" applyFill="1" applyBorder="1"/>
    <xf numFmtId="0" fontId="2" fillId="0" borderId="29" xfId="0" applyFont="1" applyBorder="1" applyAlignment="1">
      <alignment horizontal="left"/>
    </xf>
    <xf numFmtId="0" fontId="6" fillId="0" borderId="10" xfId="0" applyFont="1" applyBorder="1" applyAlignment="1">
      <alignment horizontal="center"/>
    </xf>
    <xf numFmtId="0" fontId="18" fillId="0" borderId="29" xfId="0" applyFont="1" applyBorder="1" applyAlignment="1">
      <alignment horizontal="left"/>
    </xf>
    <xf numFmtId="0" fontId="2" fillId="0" borderId="28" xfId="0" applyFont="1" applyBorder="1"/>
    <xf numFmtId="168" fontId="22" fillId="0" borderId="23" xfId="0" applyNumberFormat="1" applyFont="1" applyBorder="1"/>
    <xf numFmtId="0" fontId="6" fillId="0" borderId="29" xfId="0" applyFont="1" applyBorder="1" applyAlignment="1">
      <alignment wrapText="1"/>
    </xf>
    <xf numFmtId="0" fontId="2" fillId="8" borderId="13" xfId="0" applyFont="1" applyFill="1" applyBorder="1"/>
    <xf numFmtId="37" fontId="2" fillId="4" borderId="13" xfId="0" applyNumberFormat="1" applyFont="1" applyFill="1" applyBorder="1"/>
    <xf numFmtId="0" fontId="2" fillId="8" borderId="27" xfId="0" applyFont="1" applyFill="1" applyBorder="1"/>
    <xf numFmtId="37" fontId="2" fillId="4" borderId="27" xfId="0" applyNumberFormat="1" applyFont="1" applyFill="1" applyBorder="1"/>
    <xf numFmtId="166" fontId="6" fillId="0" borderId="23" xfId="0" applyNumberFormat="1" applyFont="1" applyBorder="1" applyAlignment="1">
      <alignment horizontal="right" wrapText="1"/>
    </xf>
    <xf numFmtId="1" fontId="2" fillId="4" borderId="13" xfId="0" applyNumberFormat="1" applyFont="1" applyFill="1" applyBorder="1"/>
    <xf numFmtId="167" fontId="2" fillId="0" borderId="23" xfId="0" applyNumberFormat="1" applyFont="1" applyBorder="1"/>
    <xf numFmtId="0" fontId="2" fillId="9" borderId="13" xfId="0" applyFont="1" applyFill="1" applyBorder="1"/>
    <xf numFmtId="0" fontId="18" fillId="0" borderId="31" xfId="0" applyFont="1" applyBorder="1"/>
    <xf numFmtId="0" fontId="2" fillId="0" borderId="22" xfId="0" applyFont="1" applyBorder="1" applyAlignment="1">
      <alignment horizontal="center" wrapText="1"/>
    </xf>
    <xf numFmtId="0" fontId="2" fillId="0" borderId="29" xfId="0" applyFont="1" applyBorder="1" applyAlignment="1">
      <alignment wrapText="1"/>
    </xf>
    <xf numFmtId="0" fontId="2" fillId="0" borderId="23" xfId="0" applyFont="1" applyBorder="1" applyAlignment="1">
      <alignment horizontal="right" wrapText="1"/>
    </xf>
    <xf numFmtId="0" fontId="2" fillId="0" borderId="28" xfId="0" applyFont="1" applyBorder="1" applyAlignment="1">
      <alignment horizontal="left" wrapText="1"/>
    </xf>
    <xf numFmtId="168" fontId="25" fillId="10" borderId="13" xfId="0" applyNumberFormat="1" applyFont="1" applyFill="1" applyBorder="1"/>
    <xf numFmtId="0" fontId="23" fillId="4" borderId="25" xfId="0" applyFont="1" applyFill="1" applyBorder="1" applyAlignment="1">
      <alignment horizontal="left" wrapText="1"/>
    </xf>
    <xf numFmtId="168" fontId="2" fillId="4" borderId="13" xfId="0" applyNumberFormat="1" applyFont="1" applyFill="1" applyBorder="1"/>
    <xf numFmtId="0" fontId="6" fillId="0" borderId="22" xfId="0" applyFont="1" applyBorder="1" applyAlignment="1">
      <alignment horizontal="center" wrapText="1"/>
    </xf>
    <xf numFmtId="0" fontId="6" fillId="0" borderId="28" xfId="0" applyFont="1" applyBorder="1" applyAlignment="1">
      <alignment horizontal="left" wrapText="1"/>
    </xf>
    <xf numFmtId="0" fontId="2" fillId="0" borderId="18" xfId="0" applyFont="1" applyBorder="1" applyAlignment="1">
      <alignment horizontal="center" wrapText="1"/>
    </xf>
    <xf numFmtId="168" fontId="2" fillId="9" borderId="13" xfId="0" applyNumberFormat="1" applyFont="1" applyFill="1" applyBorder="1"/>
    <xf numFmtId="168" fontId="22" fillId="0" borderId="29" xfId="0" applyNumberFormat="1" applyFont="1" applyBorder="1" applyAlignment="1">
      <alignment horizontal="right"/>
    </xf>
    <xf numFmtId="0" fontId="2" fillId="0" borderId="23" xfId="0" applyFont="1" applyBorder="1"/>
    <xf numFmtId="0" fontId="6" fillId="0" borderId="29" xfId="0" applyFont="1" applyBorder="1" applyAlignment="1">
      <alignment horizontal="right"/>
    </xf>
    <xf numFmtId="168" fontId="6" fillId="0" borderId="23" xfId="0" applyNumberFormat="1" applyFont="1" applyBorder="1"/>
    <xf numFmtId="0" fontId="27" fillId="0" borderId="22" xfId="0" applyFont="1" applyBorder="1"/>
    <xf numFmtId="0" fontId="27" fillId="0" borderId="23" xfId="0" applyFont="1" applyBorder="1" applyAlignment="1">
      <alignment horizontal="right" wrapText="1"/>
    </xf>
    <xf numFmtId="0" fontId="27" fillId="0" borderId="28" xfId="0" applyFont="1" applyBorder="1" applyAlignment="1">
      <alignment horizontal="left" wrapText="1"/>
    </xf>
    <xf numFmtId="0" fontId="23" fillId="0" borderId="18" xfId="0" applyFont="1" applyBorder="1"/>
    <xf numFmtId="168" fontId="23" fillId="4" borderId="13" xfId="0" applyNumberFormat="1" applyFont="1" applyFill="1" applyBorder="1"/>
    <xf numFmtId="0" fontId="22" fillId="4" borderId="25" xfId="0" applyFont="1" applyFill="1" applyBorder="1" applyAlignment="1">
      <alignment horizontal="left" wrapText="1"/>
    </xf>
    <xf numFmtId="10" fontId="23" fillId="4" borderId="13" xfId="0" applyNumberFormat="1" applyFont="1" applyFill="1" applyBorder="1"/>
    <xf numFmtId="0" fontId="23" fillId="0" borderId="22" xfId="0" applyFont="1" applyBorder="1" applyAlignment="1">
      <alignment wrapText="1"/>
    </xf>
    <xf numFmtId="0" fontId="2" fillId="0" borderId="29" xfId="0" applyFont="1" applyBorder="1" applyAlignment="1">
      <alignment horizontal="center"/>
    </xf>
    <xf numFmtId="0" fontId="6" fillId="0" borderId="22" xfId="0" applyFont="1" applyBorder="1" applyAlignment="1">
      <alignment wrapText="1"/>
    </xf>
    <xf numFmtId="0" fontId="26" fillId="0" borderId="18" xfId="0" applyFont="1" applyBorder="1" applyAlignment="1">
      <alignment horizontal="left"/>
    </xf>
    <xf numFmtId="0" fontId="6" fillId="0" borderId="22" xfId="0" applyFont="1" applyBorder="1"/>
    <xf numFmtId="0" fontId="22" fillId="0" borderId="28" xfId="0" applyFont="1" applyBorder="1" applyAlignment="1">
      <alignment horizontal="left" wrapText="1"/>
    </xf>
    <xf numFmtId="0" fontId="26" fillId="0" borderId="14" xfId="0" applyFont="1" applyBorder="1" applyAlignment="1">
      <alignment horizontal="left"/>
    </xf>
    <xf numFmtId="168" fontId="2" fillId="0" borderId="31" xfId="0" applyNumberFormat="1" applyFont="1" applyBorder="1"/>
    <xf numFmtId="0" fontId="2" fillId="0" borderId="18" xfId="0" applyFont="1" applyBorder="1" applyAlignment="1">
      <alignment horizontal="left"/>
    </xf>
    <xf numFmtId="0" fontId="2" fillId="0" borderId="22" xfId="0" applyFont="1" applyBorder="1" applyAlignment="1">
      <alignment horizontal="left" wrapText="1"/>
    </xf>
    <xf numFmtId="168" fontId="29" fillId="0" borderId="23" xfId="0" applyNumberFormat="1" applyFont="1" applyBorder="1" applyAlignment="1">
      <alignment horizontal="right"/>
    </xf>
    <xf numFmtId="0" fontId="6" fillId="0" borderId="22" xfId="0" applyFont="1" applyBorder="1" applyAlignment="1">
      <alignment horizontal="left"/>
    </xf>
    <xf numFmtId="168" fontId="2" fillId="7" borderId="13" xfId="0" applyNumberFormat="1" applyFont="1" applyFill="1" applyBorder="1"/>
    <xf numFmtId="43" fontId="23" fillId="0" borderId="23" xfId="0" applyNumberFormat="1" applyFont="1" applyBorder="1"/>
    <xf numFmtId="0" fontId="26" fillId="0" borderId="17" xfId="0" applyFont="1" applyBorder="1" applyAlignment="1">
      <alignment wrapText="1"/>
    </xf>
    <xf numFmtId="0" fontId="6" fillId="0" borderId="31" xfId="0" applyFont="1" applyBorder="1" applyAlignment="1">
      <alignment horizontal="right" wrapText="1"/>
    </xf>
    <xf numFmtId="0" fontId="23" fillId="4" borderId="25" xfId="0" applyFont="1" applyFill="1" applyBorder="1" applyAlignment="1">
      <alignment wrapText="1"/>
    </xf>
    <xf numFmtId="0" fontId="26" fillId="0" borderId="0" xfId="0" applyFont="1" applyAlignment="1">
      <alignment wrapText="1"/>
    </xf>
    <xf numFmtId="0" fontId="23" fillId="7" borderId="13" xfId="0" applyFont="1" applyFill="1" applyBorder="1"/>
    <xf numFmtId="0" fontId="26" fillId="0" borderId="0" xfId="0" applyFont="1"/>
    <xf numFmtId="0" fontId="26" fillId="0" borderId="21" xfId="0" applyFont="1" applyBorder="1" applyAlignment="1">
      <alignment wrapText="1"/>
    </xf>
    <xf numFmtId="0" fontId="23" fillId="7" borderId="27" xfId="0" applyFont="1" applyFill="1" applyBorder="1"/>
    <xf numFmtId="0" fontId="6" fillId="0" borderId="18" xfId="0" applyFont="1" applyBorder="1" applyAlignment="1">
      <alignment horizontal="center"/>
    </xf>
    <xf numFmtId="0" fontId="23" fillId="0" borderId="29" xfId="0" applyFont="1" applyBorder="1" applyAlignment="1">
      <alignment horizontal="right" wrapText="1"/>
    </xf>
    <xf numFmtId="44" fontId="23" fillId="0" borderId="23" xfId="0" applyNumberFormat="1" applyFont="1" applyBorder="1"/>
    <xf numFmtId="0" fontId="26" fillId="0" borderId="17" xfId="0" applyFont="1" applyBorder="1"/>
    <xf numFmtId="0" fontId="30" fillId="4" borderId="25" xfId="0" applyFont="1" applyFill="1" applyBorder="1" applyAlignment="1">
      <alignment wrapText="1"/>
    </xf>
    <xf numFmtId="0" fontId="6" fillId="0" borderId="31" xfId="0" applyFont="1" applyBorder="1" applyAlignment="1">
      <alignment horizontal="center"/>
    </xf>
    <xf numFmtId="0" fontId="6" fillId="0" borderId="22" xfId="0" applyFont="1" applyBorder="1" applyAlignment="1">
      <alignment horizontal="right" wrapText="1"/>
    </xf>
    <xf numFmtId="0" fontId="6" fillId="0" borderId="29" xfId="0" applyFont="1" applyBorder="1" applyAlignment="1">
      <alignment horizontal="right" wrapText="1"/>
    </xf>
    <xf numFmtId="0" fontId="6" fillId="0" borderId="28" xfId="0" applyFont="1" applyBorder="1" applyAlignment="1">
      <alignment horizontal="right" wrapText="1"/>
    </xf>
    <xf numFmtId="168" fontId="2" fillId="0" borderId="18" xfId="0" applyNumberFormat="1" applyFont="1" applyBorder="1" applyAlignment="1">
      <alignment horizontal="right" wrapText="1"/>
    </xf>
    <xf numFmtId="168" fontId="2" fillId="0" borderId="18" xfId="0" applyNumberFormat="1" applyFont="1" applyBorder="1"/>
    <xf numFmtId="168" fontId="2" fillId="0" borderId="29" xfId="0" applyNumberFormat="1" applyFont="1" applyBorder="1" applyAlignment="1">
      <alignment horizontal="left" wrapText="1"/>
    </xf>
    <xf numFmtId="0" fontId="2" fillId="0" borderId="28" xfId="0" applyFont="1" applyBorder="1" applyAlignment="1">
      <alignment horizontal="left"/>
    </xf>
    <xf numFmtId="168" fontId="26" fillId="0" borderId="21" xfId="0" applyNumberFormat="1" applyFont="1" applyBorder="1"/>
    <xf numFmtId="0" fontId="2" fillId="0" borderId="10" xfId="0" applyFont="1" applyBorder="1" applyAlignment="1">
      <alignment horizontal="center"/>
    </xf>
    <xf numFmtId="168" fontId="6" fillId="0" borderId="10" xfId="0" applyNumberFormat="1" applyFont="1" applyBorder="1"/>
    <xf numFmtId="0" fontId="6" fillId="0" borderId="29" xfId="0" applyFont="1" applyBorder="1"/>
    <xf numFmtId="0" fontId="6" fillId="0" borderId="29" xfId="0" applyFont="1" applyBorder="1" applyAlignment="1">
      <alignment horizontal="center"/>
    </xf>
    <xf numFmtId="0" fontId="16" fillId="5" borderId="7" xfId="0" applyFont="1" applyFill="1" applyBorder="1" applyAlignment="1">
      <alignment horizontal="left"/>
    </xf>
    <xf numFmtId="0" fontId="11" fillId="0" borderId="7" xfId="0" applyFont="1" applyBorder="1"/>
    <xf numFmtId="0" fontId="16" fillId="5" borderId="8" xfId="0" applyFont="1" applyFill="1" applyBorder="1" applyAlignment="1">
      <alignment horizontal="left"/>
    </xf>
    <xf numFmtId="0" fontId="11" fillId="0" borderId="8" xfId="0" applyFont="1" applyBorder="1"/>
    <xf numFmtId="0" fontId="18" fillId="0" borderId="10" xfId="0" applyFont="1" applyBorder="1" applyAlignment="1">
      <alignment horizontal="center"/>
    </xf>
    <xf numFmtId="0" fontId="11" fillId="0" borderId="5" xfId="0" applyFont="1" applyBorder="1"/>
    <xf numFmtId="0" fontId="11" fillId="0" borderId="11" xfId="0" applyFont="1" applyBorder="1"/>
    <xf numFmtId="0" fontId="10" fillId="4" borderId="10" xfId="0" applyFont="1" applyFill="1" applyBorder="1" applyAlignment="1">
      <alignment horizontal="left" wrapText="1"/>
    </xf>
    <xf numFmtId="0" fontId="10" fillId="4" borderId="10" xfId="0" applyFont="1" applyFill="1" applyBorder="1" applyAlignment="1">
      <alignment horizontal="left"/>
    </xf>
    <xf numFmtId="0" fontId="14" fillId="5" borderId="7" xfId="0" applyFont="1" applyFill="1" applyBorder="1" applyAlignment="1">
      <alignment horizontal="left"/>
    </xf>
    <xf numFmtId="0" fontId="14" fillId="5" borderId="8" xfId="0" applyFont="1" applyFill="1" applyBorder="1" applyAlignment="1">
      <alignment horizontal="left"/>
    </xf>
    <xf numFmtId="0" fontId="13" fillId="0" borderId="29" xfId="0" applyFont="1" applyBorder="1" applyAlignment="1">
      <alignment wrapText="1"/>
    </xf>
    <xf numFmtId="0" fontId="11" fillId="0" borderId="29" xfId="0" applyFont="1" applyBorder="1"/>
    <xf numFmtId="0" fontId="1" fillId="6" borderId="20" xfId="0" applyFont="1" applyFill="1" applyBorder="1" applyAlignment="1">
      <alignment horizontal="center"/>
    </xf>
    <xf numFmtId="0" fontId="11" fillId="0" borderId="20" xfId="0" applyFont="1" applyBorder="1"/>
    <xf numFmtId="0" fontId="3" fillId="6" borderId="20" xfId="0" applyFont="1" applyFill="1" applyBorder="1" applyAlignment="1">
      <alignment horizontal="center"/>
    </xf>
    <xf numFmtId="0" fontId="21" fillId="0" borderId="0" xfId="0" applyFont="1" applyAlignment="1">
      <alignment horizontal="left"/>
    </xf>
    <xf numFmtId="0" fontId="0" fillId="0" borderId="0" xfId="0"/>
    <xf numFmtId="0" fontId="6" fillId="0" borderId="0" xfId="0" applyFont="1" applyAlignment="1">
      <alignment horizontal="center"/>
    </xf>
  </cellXfs>
  <cellStyles count="1">
    <cellStyle name="Normal" xfId="0" builtinId="0"/>
  </cellStyles>
  <dxfs count="3">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C0C0C0"/>
          <bgColor rgb="FFC0C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v-my.sharepoint.com/Users/dusty/AppData/Roaming/Microsoft/Excel/250513-Northern-Nevada-Wildflower-Financial-Plan-2025%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esources"/>
      <sheetName val="Cover &amp; Loc"/>
      <sheetName val="Checklist &amp; TOC"/>
      <sheetName val="Mkt Res"/>
      <sheetName val=" Enrol &amp; Rev"/>
      <sheetName val="Pre Y1 (Incubation)"/>
      <sheetName val="CF Y1 Mo"/>
      <sheetName val="Staff"/>
      <sheetName val="Facilities"/>
      <sheetName val="Gen Optg"/>
      <sheetName val="Ins"/>
      <sheetName val="FFE&amp;T"/>
      <sheetName val="Marketing"/>
      <sheetName val="EMO-CMO-BOSP"/>
      <sheetName val="Summary"/>
      <sheetName val="Statistics"/>
      <sheetName val="Info--&gt;"/>
      <sheetName val="PCFP Rates"/>
      <sheetName val="Demographics"/>
      <sheetName val="Facilities wkst"/>
      <sheetName val="Dev Notes"/>
      <sheetName val="Note FFE"/>
      <sheetName val="Eq wip"/>
      <sheetName val="Scratchpad (2)"/>
      <sheetName val="Levers"/>
      <sheetName val="Scratchpad"/>
      <sheetName val="Transp"/>
      <sheetName val="Star 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leg.state.nv.us/nac/NAC-354.html" TargetMode="External"/><Relationship Id="rId2" Type="http://schemas.openxmlformats.org/officeDocument/2006/relationships/hyperlink" Target="https://www.leg.state.nv.us/nac/nac-387.html" TargetMode="External"/><Relationship Id="rId1" Type="http://schemas.openxmlformats.org/officeDocument/2006/relationships/hyperlink" Target="https://www.leg.state.nv.us/nrs/nrs-354.html" TargetMode="External"/><Relationship Id="rId5" Type="http://schemas.openxmlformats.org/officeDocument/2006/relationships/hyperlink" Target="https://transparentnevada.com/agencies/salaries/charter-schools/" TargetMode="External"/><Relationship Id="rId4" Type="http://schemas.openxmlformats.org/officeDocument/2006/relationships/hyperlink" Target="https://doe.nv.gov/offices/student-investment-divis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5B0E1"/>
  </sheetPr>
  <dimension ref="A1:Z1000"/>
  <sheetViews>
    <sheetView workbookViewId="0">
      <pane ySplit="1" topLeftCell="A2" activePane="bottomLeft" state="frozen"/>
      <selection pane="bottomLeft" activeCell="B3" sqref="B3"/>
    </sheetView>
  </sheetViews>
  <sheetFormatPr defaultColWidth="12.54296875" defaultRowHeight="15" customHeight="1"/>
  <cols>
    <col min="1" max="1" width="155.26953125" customWidth="1"/>
    <col min="2" max="26" width="8.7265625" customWidth="1"/>
  </cols>
  <sheetData>
    <row r="1" spans="1:26" ht="14.25" customHeight="1">
      <c r="A1" s="1" t="s">
        <v>0</v>
      </c>
    </row>
    <row r="2" spans="1:26" ht="14.25" customHeight="1">
      <c r="A2" s="2" t="s">
        <v>1</v>
      </c>
    </row>
    <row r="3" spans="1:26" ht="14.25" customHeight="1">
      <c r="A3" s="3"/>
    </row>
    <row r="4" spans="1:26" ht="14.25" customHeight="1">
      <c r="A4" s="4" t="s">
        <v>2</v>
      </c>
    </row>
    <row r="5" spans="1:26" ht="14.25" customHeight="1">
      <c r="A5" s="145" t="s">
        <v>3</v>
      </c>
    </row>
    <row r="6" spans="1:26" ht="14.25" customHeight="1">
      <c r="A6" s="145" t="s">
        <v>4</v>
      </c>
    </row>
    <row r="7" spans="1:26" ht="14.25" customHeight="1">
      <c r="A7" s="145" t="s">
        <v>5</v>
      </c>
      <c r="B7" s="5"/>
      <c r="C7" s="5"/>
      <c r="D7" s="5"/>
      <c r="E7" s="5"/>
      <c r="F7" s="5"/>
      <c r="G7" s="5"/>
      <c r="H7" s="5"/>
      <c r="I7" s="5"/>
      <c r="J7" s="5"/>
      <c r="K7" s="5"/>
      <c r="L7" s="5"/>
      <c r="M7" s="5"/>
      <c r="N7" s="5"/>
      <c r="O7" s="5"/>
      <c r="P7" s="5"/>
      <c r="Q7" s="5"/>
      <c r="R7" s="5"/>
      <c r="S7" s="5"/>
      <c r="T7" s="5"/>
      <c r="U7" s="5"/>
      <c r="V7" s="5"/>
      <c r="W7" s="5"/>
      <c r="X7" s="5"/>
      <c r="Y7" s="5"/>
      <c r="Z7" s="5"/>
    </row>
    <row r="8" spans="1:26" ht="14.25" customHeight="1">
      <c r="A8" s="145" t="s">
        <v>6</v>
      </c>
      <c r="B8" s="5"/>
      <c r="C8" s="5"/>
      <c r="D8" s="5"/>
      <c r="E8" s="5"/>
      <c r="F8" s="5"/>
      <c r="G8" s="5"/>
      <c r="H8" s="5"/>
      <c r="I8" s="5"/>
      <c r="J8" s="5"/>
      <c r="K8" s="5"/>
      <c r="L8" s="5"/>
      <c r="M8" s="5"/>
      <c r="N8" s="5"/>
      <c r="O8" s="5"/>
      <c r="P8" s="5"/>
      <c r="Q8" s="5"/>
      <c r="R8" s="5"/>
      <c r="S8" s="5"/>
      <c r="T8" s="5"/>
      <c r="U8" s="5"/>
      <c r="V8" s="5"/>
      <c r="W8" s="5"/>
      <c r="X8" s="5"/>
      <c r="Y8" s="5"/>
      <c r="Z8" s="5"/>
    </row>
    <row r="9" spans="1:26" ht="14.25" customHeight="1">
      <c r="A9" s="145" t="s">
        <v>7</v>
      </c>
      <c r="B9" s="5"/>
      <c r="C9" s="5"/>
      <c r="D9" s="5"/>
      <c r="E9" s="5"/>
      <c r="F9" s="5"/>
      <c r="G9" s="5"/>
      <c r="H9" s="5"/>
      <c r="I9" s="5"/>
      <c r="J9" s="5"/>
      <c r="K9" s="5"/>
      <c r="L9" s="5"/>
      <c r="M9" s="5"/>
      <c r="N9" s="5"/>
      <c r="O9" s="5"/>
      <c r="P9" s="5"/>
      <c r="Q9" s="5"/>
      <c r="R9" s="5"/>
      <c r="S9" s="5"/>
      <c r="T9" s="5"/>
      <c r="U9" s="5"/>
      <c r="V9" s="5"/>
      <c r="W9" s="5"/>
      <c r="X9" s="5"/>
      <c r="Y9" s="5"/>
      <c r="Z9" s="5"/>
    </row>
    <row r="10" spans="1:26" ht="14.25" customHeight="1">
      <c r="A10" s="146" t="s">
        <v>8</v>
      </c>
      <c r="B10" s="5"/>
      <c r="C10" s="5"/>
      <c r="D10" s="5"/>
      <c r="E10" s="5"/>
      <c r="F10" s="5"/>
      <c r="G10" s="5"/>
      <c r="H10" s="5"/>
      <c r="I10" s="5"/>
      <c r="J10" s="5"/>
      <c r="K10" s="5"/>
      <c r="L10" s="5"/>
      <c r="M10" s="5"/>
      <c r="N10" s="5"/>
      <c r="O10" s="5"/>
      <c r="P10" s="5"/>
      <c r="Q10" s="5"/>
      <c r="R10" s="5"/>
      <c r="S10" s="5"/>
      <c r="T10" s="5"/>
      <c r="U10" s="5"/>
      <c r="V10" s="5"/>
      <c r="W10" s="5"/>
      <c r="X10" s="5"/>
      <c r="Y10" s="5"/>
      <c r="Z10" s="5"/>
    </row>
    <row r="11" spans="1:26" ht="14.25" customHeight="1">
      <c r="A11" s="145" t="s">
        <v>9</v>
      </c>
      <c r="B11" s="5"/>
      <c r="C11" s="5"/>
      <c r="D11" s="5"/>
      <c r="E11" s="5"/>
      <c r="F11" s="5"/>
      <c r="G11" s="5"/>
      <c r="H11" s="5"/>
      <c r="I11" s="5"/>
      <c r="J11" s="5"/>
      <c r="K11" s="5"/>
      <c r="L11" s="5"/>
      <c r="M11" s="5"/>
      <c r="N11" s="5"/>
      <c r="O11" s="5"/>
      <c r="P11" s="5"/>
      <c r="Q11" s="5"/>
      <c r="R11" s="5"/>
      <c r="S11" s="5"/>
      <c r="T11" s="5"/>
      <c r="U11" s="5"/>
      <c r="V11" s="5"/>
      <c r="W11" s="5"/>
      <c r="X11" s="5"/>
      <c r="Y11" s="5"/>
      <c r="Z11" s="5"/>
    </row>
    <row r="12" spans="1:26" ht="14.25" customHeight="1">
      <c r="A12" s="145" t="s">
        <v>10</v>
      </c>
      <c r="B12" s="5"/>
      <c r="C12" s="5"/>
      <c r="D12" s="5"/>
      <c r="E12" s="5"/>
      <c r="F12" s="5"/>
      <c r="G12" s="5"/>
      <c r="H12" s="5"/>
      <c r="I12" s="5"/>
      <c r="J12" s="5"/>
      <c r="K12" s="5"/>
      <c r="L12" s="5"/>
      <c r="M12" s="5"/>
      <c r="N12" s="5"/>
      <c r="O12" s="5"/>
      <c r="P12" s="5"/>
      <c r="Q12" s="5"/>
      <c r="R12" s="5"/>
      <c r="S12" s="5"/>
      <c r="T12" s="5"/>
      <c r="U12" s="5"/>
      <c r="V12" s="5"/>
      <c r="W12" s="5"/>
      <c r="X12" s="5"/>
      <c r="Y12" s="5"/>
      <c r="Z12" s="5"/>
    </row>
    <row r="13" spans="1:26" ht="14.25" customHeight="1">
      <c r="A13" s="145" t="s">
        <v>11</v>
      </c>
      <c r="B13" s="5"/>
      <c r="C13" s="5"/>
      <c r="D13" s="5"/>
      <c r="E13" s="5"/>
      <c r="F13" s="5"/>
      <c r="G13" s="5"/>
      <c r="H13" s="5"/>
      <c r="I13" s="5"/>
      <c r="J13" s="5"/>
      <c r="K13" s="5"/>
      <c r="L13" s="5"/>
      <c r="M13" s="5"/>
      <c r="N13" s="5"/>
      <c r="O13" s="5"/>
      <c r="P13" s="5"/>
      <c r="Q13" s="5"/>
      <c r="R13" s="5"/>
      <c r="S13" s="5"/>
      <c r="T13" s="5"/>
      <c r="U13" s="5"/>
      <c r="V13" s="5"/>
      <c r="W13" s="5"/>
      <c r="X13" s="5"/>
      <c r="Y13" s="5"/>
      <c r="Z13" s="5"/>
    </row>
    <row r="14" spans="1:26" ht="14.25" customHeight="1">
      <c r="A14" s="145" t="s">
        <v>12</v>
      </c>
      <c r="B14" s="5"/>
      <c r="C14" s="5"/>
      <c r="D14" s="5"/>
      <c r="E14" s="5"/>
      <c r="F14" s="5"/>
      <c r="G14" s="5"/>
      <c r="H14" s="5"/>
      <c r="I14" s="5"/>
      <c r="J14" s="5"/>
      <c r="K14" s="5"/>
      <c r="L14" s="5"/>
      <c r="M14" s="5"/>
      <c r="N14" s="5"/>
      <c r="O14" s="5"/>
      <c r="P14" s="5"/>
      <c r="Q14" s="5"/>
      <c r="R14" s="5"/>
      <c r="S14" s="5"/>
      <c r="T14" s="5"/>
      <c r="U14" s="5"/>
      <c r="V14" s="5"/>
      <c r="W14" s="5"/>
      <c r="X14" s="5"/>
      <c r="Y14" s="5"/>
      <c r="Z14" s="5"/>
    </row>
    <row r="15" spans="1:26" ht="14.25" customHeight="1">
      <c r="A15" s="6" t="s">
        <v>13</v>
      </c>
      <c r="B15" s="5"/>
      <c r="C15" s="5"/>
      <c r="D15" s="5"/>
      <c r="E15" s="5"/>
      <c r="F15" s="5"/>
      <c r="G15" s="5"/>
      <c r="H15" s="5"/>
      <c r="I15" s="5"/>
      <c r="J15" s="5"/>
      <c r="K15" s="5"/>
      <c r="L15" s="5"/>
      <c r="M15" s="5"/>
      <c r="N15" s="5"/>
      <c r="O15" s="5"/>
      <c r="P15" s="5"/>
      <c r="Q15" s="5"/>
      <c r="R15" s="5"/>
      <c r="S15" s="5"/>
      <c r="T15" s="5"/>
      <c r="U15" s="5"/>
      <c r="V15" s="5"/>
      <c r="W15" s="5"/>
      <c r="X15" s="5"/>
      <c r="Y15" s="5"/>
      <c r="Z15" s="5"/>
    </row>
    <row r="16" spans="1:26" ht="14.25" customHeight="1">
      <c r="A16" s="7"/>
    </row>
    <row r="17" spans="1:26" ht="14.25" customHeight="1">
      <c r="A17" s="4" t="s">
        <v>14</v>
      </c>
    </row>
    <row r="18" spans="1:26" ht="14.25" customHeight="1">
      <c r="A18" s="8" t="s">
        <v>15</v>
      </c>
    </row>
    <row r="19" spans="1:26" ht="14.25" customHeight="1">
      <c r="A19" s="147" t="s">
        <v>16</v>
      </c>
    </row>
    <row r="20" spans="1:26" ht="14.25" customHeight="1">
      <c r="A20" s="8" t="s">
        <v>17</v>
      </c>
    </row>
    <row r="21" spans="1:26" ht="14.25" customHeight="1">
      <c r="A21" s="147" t="s">
        <v>18</v>
      </c>
    </row>
    <row r="22" spans="1:26" ht="14.25" customHeight="1">
      <c r="A22" s="8" t="s">
        <v>19</v>
      </c>
    </row>
    <row r="23" spans="1:26" ht="14.25" customHeight="1">
      <c r="A23" s="147" t="s">
        <v>20</v>
      </c>
    </row>
    <row r="24" spans="1:26" ht="14.25" customHeight="1">
      <c r="A24" s="8" t="s">
        <v>21</v>
      </c>
    </row>
    <row r="25" spans="1:26" ht="34.5" customHeight="1">
      <c r="A25" s="147" t="s">
        <v>22</v>
      </c>
    </row>
    <row r="26" spans="1:26" ht="14.25" customHeight="1">
      <c r="A26" s="8" t="s">
        <v>23</v>
      </c>
    </row>
    <row r="27" spans="1:26" ht="47.25" customHeight="1">
      <c r="A27" s="148" t="s">
        <v>24</v>
      </c>
    </row>
    <row r="28" spans="1:26" ht="14.25" customHeight="1">
      <c r="A28" s="147" t="s">
        <v>25</v>
      </c>
    </row>
    <row r="29" spans="1:26" ht="14.25" customHeight="1">
      <c r="A29" s="147" t="s">
        <v>26</v>
      </c>
      <c r="B29" s="5"/>
      <c r="C29" s="5"/>
      <c r="D29" s="5"/>
      <c r="E29" s="5"/>
      <c r="F29" s="5"/>
      <c r="G29" s="5"/>
      <c r="H29" s="5"/>
      <c r="I29" s="5"/>
      <c r="J29" s="5"/>
      <c r="K29" s="5"/>
      <c r="L29" s="5"/>
      <c r="M29" s="5"/>
      <c r="N29" s="5"/>
      <c r="O29" s="5"/>
      <c r="P29" s="5"/>
      <c r="Q29" s="5"/>
      <c r="R29" s="5"/>
      <c r="S29" s="5"/>
      <c r="T29" s="5"/>
      <c r="U29" s="5"/>
      <c r="V29" s="5"/>
      <c r="W29" s="5"/>
      <c r="X29" s="5"/>
      <c r="Y29" s="5"/>
      <c r="Z29" s="5"/>
    </row>
    <row r="30" spans="1:26" ht="14.25" customHeight="1">
      <c r="A30" s="8" t="s">
        <v>27</v>
      </c>
    </row>
    <row r="31" spans="1:26" ht="33" customHeight="1">
      <c r="A31" s="148" t="s">
        <v>28</v>
      </c>
    </row>
    <row r="32" spans="1:26" ht="14.25" customHeight="1">
      <c r="A32" s="147" t="s">
        <v>29</v>
      </c>
    </row>
    <row r="33" spans="1:1" ht="14.25" customHeight="1">
      <c r="A33" s="147" t="s">
        <v>30</v>
      </c>
    </row>
    <row r="34" spans="1:1" ht="14.25" customHeight="1">
      <c r="A34" s="147" t="s">
        <v>31</v>
      </c>
    </row>
    <row r="35" spans="1:1" ht="14.25" customHeight="1">
      <c r="A35" s="147" t="s">
        <v>32</v>
      </c>
    </row>
    <row r="36" spans="1:1" ht="14.25" customHeight="1">
      <c r="A36" s="8" t="s">
        <v>33</v>
      </c>
    </row>
    <row r="37" spans="1:1" ht="14.25" customHeight="1">
      <c r="A37" s="147" t="s">
        <v>34</v>
      </c>
    </row>
    <row r="38" spans="1:1" ht="14.25" customHeight="1">
      <c r="A38" s="149" t="s">
        <v>35</v>
      </c>
    </row>
    <row r="39" spans="1:1" ht="14.25" customHeight="1">
      <c r="A39" s="147" t="s">
        <v>36</v>
      </c>
    </row>
    <row r="40" spans="1:1" ht="14.25" customHeight="1">
      <c r="A40" s="8" t="s">
        <v>37</v>
      </c>
    </row>
    <row r="41" spans="1:1" ht="14.25" customHeight="1">
      <c r="A41" s="147" t="s">
        <v>38</v>
      </c>
    </row>
    <row r="42" spans="1:1" ht="14.25" customHeight="1">
      <c r="A42" s="149" t="s">
        <v>35</v>
      </c>
    </row>
    <row r="43" spans="1:1" ht="14.25" customHeight="1">
      <c r="A43" s="147" t="s">
        <v>39</v>
      </c>
    </row>
    <row r="44" spans="1:1" ht="14.25" customHeight="1">
      <c r="A44" s="8" t="s">
        <v>40</v>
      </c>
    </row>
    <row r="45" spans="1:1" ht="33.75" customHeight="1">
      <c r="A45" s="147" t="s">
        <v>41</v>
      </c>
    </row>
    <row r="46" spans="1:1" ht="14.25" customHeight="1">
      <c r="A46" s="147" t="s">
        <v>42</v>
      </c>
    </row>
    <row r="47" spans="1:1" ht="14.25" customHeight="1">
      <c r="A47" s="147" t="s">
        <v>43</v>
      </c>
    </row>
    <row r="48" spans="1:1" ht="14.25" customHeight="1">
      <c r="A48" s="8" t="s">
        <v>44</v>
      </c>
    </row>
    <row r="49" spans="1:26" ht="14.25" customHeight="1">
      <c r="A49" s="148" t="s">
        <v>45</v>
      </c>
    </row>
    <row r="50" spans="1:26" ht="14.25" customHeight="1">
      <c r="A50" s="8" t="s">
        <v>46</v>
      </c>
    </row>
    <row r="51" spans="1:26" ht="14.25" customHeight="1">
      <c r="A51" s="9" t="s">
        <v>47</v>
      </c>
    </row>
    <row r="52" spans="1:26" ht="14.25" customHeight="1">
      <c r="A52" s="9" t="s">
        <v>48</v>
      </c>
    </row>
    <row r="53" spans="1:26" ht="14.25" customHeight="1">
      <c r="A53" s="9" t="s">
        <v>49</v>
      </c>
    </row>
    <row r="54" spans="1:26" ht="14.25" customHeight="1">
      <c r="A54" s="9" t="s">
        <v>50</v>
      </c>
    </row>
    <row r="55" spans="1:26" ht="14.25" customHeight="1">
      <c r="A55" s="9" t="s">
        <v>51</v>
      </c>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4.25" customHeight="1">
      <c r="A56" s="7"/>
    </row>
    <row r="57" spans="1:26" ht="14.25" customHeight="1">
      <c r="A57" s="7"/>
    </row>
    <row r="58" spans="1:26" ht="14.25" customHeight="1">
      <c r="A58" s="7"/>
    </row>
    <row r="59" spans="1:26" ht="14.25" customHeight="1">
      <c r="A59" s="7"/>
    </row>
    <row r="60" spans="1:26" ht="14.25" customHeight="1">
      <c r="A60" s="7"/>
    </row>
    <row r="61" spans="1:26" ht="14.25" customHeight="1">
      <c r="A61" s="7"/>
    </row>
    <row r="62" spans="1:26" ht="14.25" customHeight="1">
      <c r="A62" s="7"/>
    </row>
    <row r="63" spans="1:26" ht="14.25" customHeight="1">
      <c r="A63" s="7"/>
    </row>
    <row r="64" spans="1:26" ht="14.25" customHeight="1">
      <c r="A64" s="7"/>
    </row>
    <row r="65" spans="1:1" ht="14.25" customHeight="1">
      <c r="A65" s="7"/>
    </row>
    <row r="66" spans="1:1" ht="14.25" customHeight="1">
      <c r="A66" s="7"/>
    </row>
    <row r="67" spans="1:1" ht="14.25" customHeight="1">
      <c r="A67" s="7"/>
    </row>
    <row r="68" spans="1:1" ht="14.25" customHeight="1">
      <c r="A68" s="7"/>
    </row>
    <row r="69" spans="1:1" ht="14.25" customHeight="1">
      <c r="A69" s="7"/>
    </row>
    <row r="70" spans="1:1" ht="14.25" customHeight="1">
      <c r="A70" s="7"/>
    </row>
    <row r="71" spans="1:1" ht="14.25" customHeight="1">
      <c r="A71" s="7"/>
    </row>
    <row r="72" spans="1:1" ht="14.25" customHeight="1">
      <c r="A72" s="7"/>
    </row>
    <row r="73" spans="1:1" ht="14.25" customHeight="1">
      <c r="A73" s="7"/>
    </row>
    <row r="74" spans="1:1" ht="14.25" customHeight="1">
      <c r="A74" s="7"/>
    </row>
    <row r="75" spans="1:1" ht="14.25" customHeight="1">
      <c r="A75" s="7"/>
    </row>
    <row r="76" spans="1:1" ht="14.25" customHeight="1">
      <c r="A76" s="7"/>
    </row>
    <row r="77" spans="1:1" ht="14.25" customHeight="1">
      <c r="A77" s="7"/>
    </row>
    <row r="78" spans="1:1" ht="14.25" customHeight="1">
      <c r="A78" s="7"/>
    </row>
    <row r="79" spans="1:1" ht="14.25" customHeight="1">
      <c r="A79" s="7"/>
    </row>
    <row r="80" spans="1:1" ht="14.25" customHeight="1">
      <c r="A80" s="7"/>
    </row>
    <row r="81" spans="1:1" ht="14.25" customHeight="1">
      <c r="A81" s="7"/>
    </row>
    <row r="82" spans="1:1" ht="14.25" customHeight="1">
      <c r="A82" s="7"/>
    </row>
    <row r="83" spans="1:1" ht="14.25" customHeight="1">
      <c r="A83" s="7"/>
    </row>
    <row r="84" spans="1:1" ht="14.25" customHeight="1">
      <c r="A84" s="7"/>
    </row>
    <row r="85" spans="1:1" ht="14.25" customHeight="1">
      <c r="A85" s="7"/>
    </row>
    <row r="86" spans="1:1" ht="14.25" customHeight="1">
      <c r="A86" s="7"/>
    </row>
    <row r="87" spans="1:1" ht="14.25" customHeight="1">
      <c r="A87" s="7"/>
    </row>
    <row r="88" spans="1:1" ht="14.25" customHeight="1">
      <c r="A88" s="7"/>
    </row>
    <row r="89" spans="1:1" ht="14.25" customHeight="1">
      <c r="A89" s="7"/>
    </row>
    <row r="90" spans="1:1" ht="14.25" customHeight="1">
      <c r="A90" s="7"/>
    </row>
    <row r="91" spans="1:1" ht="14.25" customHeight="1">
      <c r="A91" s="3"/>
    </row>
    <row r="92" spans="1:1" ht="14.25" customHeight="1">
      <c r="A92" s="3"/>
    </row>
    <row r="93" spans="1:1" ht="14.25" customHeight="1">
      <c r="A93" s="3"/>
    </row>
    <row r="94" spans="1:1" ht="14.25" customHeight="1">
      <c r="A94" s="3"/>
    </row>
    <row r="95" spans="1:1" ht="14.25" customHeight="1">
      <c r="A95" s="3"/>
    </row>
    <row r="96" spans="1:1" ht="14.25" customHeight="1">
      <c r="A96" s="3"/>
    </row>
    <row r="97" spans="1:1" ht="14.25" customHeight="1">
      <c r="A97" s="3"/>
    </row>
    <row r="98" spans="1:1" ht="14.25" customHeight="1">
      <c r="A98" s="3"/>
    </row>
    <row r="99" spans="1:1" ht="14.25" customHeight="1">
      <c r="A99" s="3"/>
    </row>
    <row r="100" spans="1:1" ht="14.25" customHeight="1">
      <c r="A100" s="3"/>
    </row>
    <row r="101" spans="1:1" ht="14.25" customHeight="1">
      <c r="A101" s="3"/>
    </row>
    <row r="102" spans="1:1" ht="14.25" customHeight="1">
      <c r="A102" s="3"/>
    </row>
    <row r="103" spans="1:1" ht="14.25" customHeight="1">
      <c r="A103" s="3"/>
    </row>
    <row r="104" spans="1:1" ht="14.25" customHeight="1">
      <c r="A104" s="3"/>
    </row>
    <row r="105" spans="1:1" ht="14.25" customHeight="1">
      <c r="A105" s="3"/>
    </row>
    <row r="106" spans="1:1" ht="14.25" customHeight="1">
      <c r="A106" s="3"/>
    </row>
    <row r="107" spans="1:1" ht="14.25" customHeight="1">
      <c r="A107" s="3"/>
    </row>
    <row r="108" spans="1:1" ht="14.25" customHeight="1">
      <c r="A108" s="3"/>
    </row>
    <row r="109" spans="1:1" ht="14.25" customHeight="1">
      <c r="A109" s="3"/>
    </row>
    <row r="110" spans="1:1" ht="14.25" customHeight="1">
      <c r="A110" s="3"/>
    </row>
    <row r="111" spans="1:1" ht="14.25" customHeight="1">
      <c r="A111" s="3"/>
    </row>
    <row r="112" spans="1:1" ht="14.25" customHeight="1">
      <c r="A112" s="3"/>
    </row>
    <row r="113" spans="1:1" ht="14.25" customHeight="1">
      <c r="A113" s="3"/>
    </row>
    <row r="114" spans="1:1" ht="14.25" customHeight="1">
      <c r="A114" s="3"/>
    </row>
    <row r="115" spans="1:1" ht="14.25" customHeight="1">
      <c r="A115" s="3"/>
    </row>
    <row r="116" spans="1:1" ht="14.25" customHeight="1">
      <c r="A116" s="3"/>
    </row>
    <row r="117" spans="1:1" ht="14.25" customHeight="1">
      <c r="A117" s="3"/>
    </row>
    <row r="118" spans="1:1" ht="14.25" customHeight="1">
      <c r="A118" s="3"/>
    </row>
    <row r="119" spans="1:1" ht="14.25" customHeight="1">
      <c r="A119" s="3"/>
    </row>
    <row r="120" spans="1:1" ht="14.25" customHeight="1">
      <c r="A120" s="3"/>
    </row>
    <row r="121" spans="1:1" ht="14.25" customHeight="1">
      <c r="A121" s="3"/>
    </row>
    <row r="122" spans="1:1" ht="14.25" customHeight="1">
      <c r="A122" s="3"/>
    </row>
    <row r="123" spans="1:1" ht="14.25" customHeight="1">
      <c r="A123" s="3"/>
    </row>
    <row r="124" spans="1:1" ht="14.25" customHeight="1">
      <c r="A124" s="3"/>
    </row>
    <row r="125" spans="1:1" ht="14.25" customHeight="1">
      <c r="A125" s="3"/>
    </row>
    <row r="126" spans="1:1" ht="14.25" customHeight="1">
      <c r="A126" s="3"/>
    </row>
    <row r="127" spans="1:1" ht="14.25" customHeight="1">
      <c r="A127" s="3"/>
    </row>
    <row r="128" spans="1:1" ht="14.25" customHeight="1">
      <c r="A128" s="3"/>
    </row>
    <row r="129" spans="1:1" ht="14.25" customHeight="1">
      <c r="A129" s="3"/>
    </row>
    <row r="130" spans="1:1" ht="14.25" customHeight="1">
      <c r="A130" s="3"/>
    </row>
    <row r="131" spans="1:1" ht="14.25" customHeight="1">
      <c r="A131" s="3"/>
    </row>
    <row r="132" spans="1:1" ht="14.25" customHeight="1">
      <c r="A132" s="3"/>
    </row>
    <row r="133" spans="1:1" ht="14.25" customHeight="1">
      <c r="A133" s="3"/>
    </row>
    <row r="134" spans="1:1" ht="14.25" customHeight="1">
      <c r="A134" s="3"/>
    </row>
    <row r="135" spans="1:1" ht="14.25" customHeight="1">
      <c r="A135" s="3"/>
    </row>
    <row r="136" spans="1:1" ht="14.25" customHeight="1">
      <c r="A136" s="3"/>
    </row>
    <row r="137" spans="1:1" ht="14.25" customHeight="1">
      <c r="A137" s="3"/>
    </row>
    <row r="138" spans="1:1" ht="14.25" customHeight="1">
      <c r="A138" s="3"/>
    </row>
    <row r="139" spans="1:1" ht="14.25" customHeight="1">
      <c r="A139" s="3"/>
    </row>
    <row r="140" spans="1:1" ht="14.25" customHeight="1">
      <c r="A140" s="3"/>
    </row>
    <row r="141" spans="1:1" ht="14.25" customHeight="1">
      <c r="A141" s="3"/>
    </row>
    <row r="142" spans="1:1" ht="14.25" customHeight="1">
      <c r="A142" s="3"/>
    </row>
    <row r="143" spans="1:1" ht="14.25" customHeight="1">
      <c r="A143" s="3"/>
    </row>
    <row r="144" spans="1:1" ht="14.25" customHeight="1">
      <c r="A144" s="3"/>
    </row>
    <row r="145" spans="1:1" ht="14.25" customHeight="1">
      <c r="A145" s="3"/>
    </row>
    <row r="146" spans="1:1" ht="14.25" customHeight="1">
      <c r="A146" s="3"/>
    </row>
    <row r="147" spans="1:1" ht="14.25" customHeight="1">
      <c r="A147" s="3"/>
    </row>
    <row r="148" spans="1:1" ht="14.25" customHeight="1">
      <c r="A148" s="3"/>
    </row>
    <row r="149" spans="1:1" ht="14.25" customHeight="1">
      <c r="A149" s="3"/>
    </row>
    <row r="150" spans="1:1" ht="14.25" customHeight="1">
      <c r="A150" s="3"/>
    </row>
    <row r="151" spans="1:1" ht="14.25" customHeight="1">
      <c r="A151" s="3"/>
    </row>
    <row r="152" spans="1:1" ht="14.25" customHeight="1">
      <c r="A152" s="3"/>
    </row>
    <row r="153" spans="1:1" ht="14.25" customHeight="1">
      <c r="A153" s="3"/>
    </row>
    <row r="154" spans="1:1" ht="14.25" customHeight="1">
      <c r="A154" s="3"/>
    </row>
    <row r="155" spans="1:1" ht="14.25" customHeight="1">
      <c r="A155" s="3"/>
    </row>
    <row r="156" spans="1:1" ht="14.25" customHeight="1">
      <c r="A156" s="3"/>
    </row>
    <row r="157" spans="1:1" ht="14.25" customHeight="1">
      <c r="A157" s="3"/>
    </row>
    <row r="158" spans="1:1" ht="14.25" customHeight="1">
      <c r="A158" s="3"/>
    </row>
    <row r="159" spans="1:1" ht="14.25" customHeight="1">
      <c r="A159" s="3"/>
    </row>
    <row r="160" spans="1:1" ht="14.25" customHeight="1">
      <c r="A160" s="3"/>
    </row>
    <row r="161" spans="1:1" ht="14.25" customHeight="1">
      <c r="A161" s="3"/>
    </row>
    <row r="162" spans="1:1" ht="14.25" customHeight="1">
      <c r="A162" s="3"/>
    </row>
    <row r="163" spans="1:1" ht="14.25" customHeight="1">
      <c r="A163" s="3"/>
    </row>
    <row r="164" spans="1:1" ht="14.25" customHeight="1">
      <c r="A164" s="3"/>
    </row>
    <row r="165" spans="1:1" ht="14.25" customHeight="1">
      <c r="A165" s="3"/>
    </row>
    <row r="166" spans="1:1" ht="14.25" customHeight="1">
      <c r="A166" s="3"/>
    </row>
    <row r="167" spans="1:1" ht="14.25" customHeight="1">
      <c r="A167" s="3"/>
    </row>
    <row r="168" spans="1:1" ht="14.25" customHeight="1">
      <c r="A168" s="3"/>
    </row>
    <row r="169" spans="1:1" ht="14.25" customHeight="1">
      <c r="A169" s="3"/>
    </row>
    <row r="170" spans="1:1" ht="14.25" customHeight="1">
      <c r="A170" s="3"/>
    </row>
    <row r="171" spans="1:1" ht="14.25" customHeight="1">
      <c r="A171" s="3"/>
    </row>
    <row r="172" spans="1:1" ht="14.25" customHeight="1">
      <c r="A172" s="3"/>
    </row>
    <row r="173" spans="1:1" ht="14.25" customHeight="1">
      <c r="A173" s="3"/>
    </row>
    <row r="174" spans="1:1" ht="14.25" customHeight="1">
      <c r="A174" s="3"/>
    </row>
    <row r="175" spans="1:1" ht="14.25" customHeight="1">
      <c r="A175" s="3"/>
    </row>
    <row r="176" spans="1:1" ht="14.25" customHeight="1">
      <c r="A176" s="3"/>
    </row>
    <row r="177" spans="1:1" ht="14.25" customHeight="1">
      <c r="A177" s="3"/>
    </row>
    <row r="178" spans="1:1" ht="14.25" customHeight="1">
      <c r="A178" s="3"/>
    </row>
    <row r="179" spans="1:1" ht="14.25" customHeight="1">
      <c r="A179" s="3"/>
    </row>
    <row r="180" spans="1:1" ht="14.25" customHeight="1">
      <c r="A180" s="3"/>
    </row>
    <row r="181" spans="1:1" ht="14.25" customHeight="1">
      <c r="A181" s="3"/>
    </row>
    <row r="182" spans="1:1" ht="14.25" customHeight="1">
      <c r="A182" s="3"/>
    </row>
    <row r="183" spans="1:1" ht="14.25" customHeight="1">
      <c r="A183" s="3"/>
    </row>
    <row r="184" spans="1:1" ht="14.25" customHeight="1">
      <c r="A184" s="3"/>
    </row>
    <row r="185" spans="1:1" ht="14.25" customHeight="1">
      <c r="A185" s="3"/>
    </row>
    <row r="186" spans="1:1" ht="14.25" customHeight="1">
      <c r="A186" s="3"/>
    </row>
    <row r="187" spans="1:1" ht="14.25" customHeight="1">
      <c r="A187" s="3"/>
    </row>
    <row r="188" spans="1:1" ht="14.25" customHeight="1">
      <c r="A188" s="3"/>
    </row>
    <row r="189" spans="1:1" ht="14.25" customHeight="1">
      <c r="A189" s="3"/>
    </row>
    <row r="190" spans="1:1" ht="14.25" customHeight="1">
      <c r="A190" s="3"/>
    </row>
    <row r="191" spans="1:1" ht="14.25" customHeight="1">
      <c r="A191" s="3"/>
    </row>
    <row r="192" spans="1:1" ht="14.25" customHeight="1">
      <c r="A192" s="3"/>
    </row>
    <row r="193" spans="1:1" ht="14.25" customHeight="1">
      <c r="A193" s="3"/>
    </row>
    <row r="194" spans="1:1" ht="14.25" customHeight="1">
      <c r="A194" s="3"/>
    </row>
    <row r="195" spans="1:1" ht="14.25" customHeight="1">
      <c r="A195" s="3"/>
    </row>
    <row r="196" spans="1:1" ht="14.25" customHeight="1">
      <c r="A196" s="3"/>
    </row>
    <row r="197" spans="1:1" ht="14.25" customHeight="1">
      <c r="A197" s="3"/>
    </row>
    <row r="198" spans="1:1" ht="14.25" customHeight="1">
      <c r="A198" s="3"/>
    </row>
    <row r="199" spans="1:1" ht="14.25" customHeight="1">
      <c r="A199" s="3"/>
    </row>
    <row r="200" spans="1:1" ht="14.25" customHeight="1">
      <c r="A200" s="3"/>
    </row>
    <row r="201" spans="1:1" ht="14.25" customHeight="1">
      <c r="A201" s="3"/>
    </row>
    <row r="202" spans="1:1" ht="14.25" customHeight="1">
      <c r="A202" s="3"/>
    </row>
    <row r="203" spans="1:1" ht="14.25" customHeight="1">
      <c r="A203" s="3"/>
    </row>
    <row r="204" spans="1:1" ht="14.25" customHeight="1">
      <c r="A204" s="3"/>
    </row>
    <row r="205" spans="1:1" ht="14.25" customHeight="1">
      <c r="A205" s="3"/>
    </row>
    <row r="206" spans="1:1" ht="14.25" customHeight="1">
      <c r="A206" s="3"/>
    </row>
    <row r="207" spans="1:1" ht="14.25" customHeight="1">
      <c r="A207" s="3"/>
    </row>
    <row r="208" spans="1:1" ht="14.25" customHeight="1">
      <c r="A208" s="3"/>
    </row>
    <row r="209" spans="1:1" ht="14.25" customHeight="1">
      <c r="A209" s="3"/>
    </row>
    <row r="210" spans="1:1" ht="14.25" customHeight="1">
      <c r="A210" s="3"/>
    </row>
    <row r="211" spans="1:1" ht="14.25" customHeight="1">
      <c r="A211" s="3"/>
    </row>
    <row r="212" spans="1:1" ht="14.25" customHeight="1">
      <c r="A212" s="3"/>
    </row>
    <row r="213" spans="1:1" ht="14.25" customHeight="1">
      <c r="A213" s="3"/>
    </row>
    <row r="214" spans="1:1" ht="14.25" customHeight="1">
      <c r="A214" s="3"/>
    </row>
    <row r="215" spans="1:1" ht="14.25" customHeight="1">
      <c r="A215" s="3"/>
    </row>
    <row r="216" spans="1:1" ht="14.25" customHeight="1">
      <c r="A216" s="3"/>
    </row>
    <row r="217" spans="1:1" ht="14.25" customHeight="1">
      <c r="A217" s="3"/>
    </row>
    <row r="218" spans="1:1" ht="14.25" customHeight="1">
      <c r="A218" s="3"/>
    </row>
    <row r="219" spans="1:1" ht="14.25" customHeight="1">
      <c r="A219" s="3"/>
    </row>
    <row r="220" spans="1:1" ht="14.25" customHeight="1">
      <c r="A220" s="3"/>
    </row>
    <row r="221" spans="1:1" ht="14.25" customHeight="1">
      <c r="A221" s="3"/>
    </row>
    <row r="222" spans="1:1" ht="14.25" customHeight="1">
      <c r="A222" s="3"/>
    </row>
    <row r="223" spans="1:1" ht="14.25" customHeight="1">
      <c r="A223" s="3"/>
    </row>
    <row r="224" spans="1:1" ht="14.25" customHeight="1">
      <c r="A224" s="3"/>
    </row>
    <row r="225" spans="1:1" ht="14.25" customHeight="1">
      <c r="A225" s="3"/>
    </row>
    <row r="226" spans="1:1" ht="14.25" customHeight="1">
      <c r="A226" s="3"/>
    </row>
    <row r="227" spans="1:1" ht="14.25" customHeight="1">
      <c r="A227" s="3"/>
    </row>
    <row r="228" spans="1:1" ht="14.25" customHeight="1">
      <c r="A228" s="3"/>
    </row>
    <row r="229" spans="1:1" ht="14.25" customHeight="1">
      <c r="A229" s="3"/>
    </row>
    <row r="230" spans="1:1" ht="14.25" customHeight="1">
      <c r="A230" s="3"/>
    </row>
    <row r="231" spans="1:1" ht="14.25" customHeight="1">
      <c r="A231" s="3"/>
    </row>
    <row r="232" spans="1:1" ht="14.25" customHeight="1">
      <c r="A232" s="3"/>
    </row>
    <row r="233" spans="1:1" ht="14.25" customHeight="1">
      <c r="A233" s="3"/>
    </row>
    <row r="234" spans="1:1" ht="14.25" customHeight="1">
      <c r="A234" s="3"/>
    </row>
    <row r="235" spans="1:1" ht="14.25" customHeight="1">
      <c r="A235" s="3"/>
    </row>
    <row r="236" spans="1:1" ht="14.25" customHeight="1">
      <c r="A236" s="3"/>
    </row>
    <row r="237" spans="1:1" ht="14.25" customHeight="1">
      <c r="A237" s="3"/>
    </row>
    <row r="238" spans="1:1" ht="14.25" customHeight="1">
      <c r="A238" s="3"/>
    </row>
    <row r="239" spans="1:1" ht="14.25" customHeight="1">
      <c r="A239" s="3"/>
    </row>
    <row r="240" spans="1:1" ht="14.25" customHeight="1">
      <c r="A240" s="3"/>
    </row>
    <row r="241" spans="1:1" ht="14.25" customHeight="1">
      <c r="A241" s="3"/>
    </row>
    <row r="242" spans="1:1" ht="14.25" customHeight="1">
      <c r="A242" s="3"/>
    </row>
    <row r="243" spans="1:1" ht="14.25" customHeight="1">
      <c r="A243" s="3"/>
    </row>
    <row r="244" spans="1:1" ht="14.25" customHeight="1">
      <c r="A244" s="3"/>
    </row>
    <row r="245" spans="1:1" ht="14.25" customHeight="1">
      <c r="A245" s="3"/>
    </row>
    <row r="246" spans="1:1" ht="14.25" customHeight="1">
      <c r="A246" s="3"/>
    </row>
    <row r="247" spans="1:1" ht="14.25" customHeight="1">
      <c r="A247" s="3"/>
    </row>
    <row r="248" spans="1:1" ht="14.25" customHeight="1">
      <c r="A248" s="3"/>
    </row>
    <row r="249" spans="1:1" ht="14.25" customHeight="1">
      <c r="A249" s="3"/>
    </row>
    <row r="250" spans="1:1" ht="14.25" customHeight="1">
      <c r="A250" s="3"/>
    </row>
    <row r="251" spans="1:1" ht="14.25" customHeight="1">
      <c r="A251" s="3"/>
    </row>
    <row r="252" spans="1:1" ht="14.25" customHeight="1">
      <c r="A252" s="3"/>
    </row>
    <row r="253" spans="1:1" ht="14.25" customHeight="1">
      <c r="A253" s="3"/>
    </row>
    <row r="254" spans="1:1" ht="14.25" customHeight="1">
      <c r="A254" s="3"/>
    </row>
    <row r="255" spans="1:1" ht="14.25" customHeight="1">
      <c r="A255" s="3"/>
    </row>
    <row r="256" spans="1:1" ht="14.25" customHeight="1">
      <c r="A256" s="3"/>
    </row>
    <row r="257" spans="1:1" ht="14.25" customHeight="1">
      <c r="A257" s="3"/>
    </row>
    <row r="258" spans="1:1" ht="14.25" customHeight="1">
      <c r="A258" s="3"/>
    </row>
    <row r="259" spans="1:1" ht="14.25" customHeight="1">
      <c r="A259" s="3"/>
    </row>
    <row r="260" spans="1:1" ht="14.25" customHeight="1">
      <c r="A260" s="3"/>
    </row>
    <row r="261" spans="1:1" ht="14.25" customHeight="1">
      <c r="A261" s="3"/>
    </row>
    <row r="262" spans="1:1" ht="14.25" customHeight="1">
      <c r="A262" s="3"/>
    </row>
    <row r="263" spans="1:1" ht="14.25" customHeight="1">
      <c r="A263" s="3"/>
    </row>
    <row r="264" spans="1:1" ht="14.25" customHeight="1">
      <c r="A264" s="3"/>
    </row>
    <row r="265" spans="1:1" ht="14.25" customHeight="1">
      <c r="A265" s="3"/>
    </row>
    <row r="266" spans="1:1" ht="14.25" customHeight="1">
      <c r="A266" s="3"/>
    </row>
    <row r="267" spans="1:1" ht="14.25" customHeight="1">
      <c r="A267" s="3"/>
    </row>
    <row r="268" spans="1:1" ht="14.25" customHeight="1">
      <c r="A268" s="3"/>
    </row>
    <row r="269" spans="1:1" ht="14.25" customHeight="1">
      <c r="A269" s="3"/>
    </row>
    <row r="270" spans="1:1" ht="14.25" customHeight="1">
      <c r="A270" s="3"/>
    </row>
    <row r="271" spans="1:1" ht="14.25" customHeight="1">
      <c r="A271" s="3"/>
    </row>
    <row r="272" spans="1:1" ht="14.25" customHeight="1">
      <c r="A272" s="3"/>
    </row>
    <row r="273" spans="1:1" ht="14.25" customHeight="1">
      <c r="A273" s="3"/>
    </row>
    <row r="274" spans="1:1" ht="14.25" customHeight="1">
      <c r="A274" s="3"/>
    </row>
    <row r="275" spans="1:1" ht="14.25" customHeight="1">
      <c r="A275" s="3"/>
    </row>
    <row r="276" spans="1:1" ht="14.25" customHeight="1">
      <c r="A276" s="3"/>
    </row>
    <row r="277" spans="1:1" ht="14.25" customHeight="1">
      <c r="A277" s="3"/>
    </row>
    <row r="278" spans="1:1" ht="14.25" customHeight="1">
      <c r="A278" s="3"/>
    </row>
    <row r="279" spans="1:1" ht="14.25" customHeight="1">
      <c r="A279" s="3"/>
    </row>
    <row r="280" spans="1:1" ht="14.25" customHeight="1">
      <c r="A280" s="3"/>
    </row>
    <row r="281" spans="1:1" ht="14.25" customHeight="1">
      <c r="A281" s="3"/>
    </row>
    <row r="282" spans="1:1" ht="14.25" customHeight="1">
      <c r="A282" s="3"/>
    </row>
    <row r="283" spans="1:1" ht="14.25" customHeight="1">
      <c r="A283" s="3"/>
    </row>
    <row r="284" spans="1:1" ht="14.25" customHeight="1">
      <c r="A284" s="3"/>
    </row>
    <row r="285" spans="1:1" ht="14.25" customHeight="1">
      <c r="A285" s="3"/>
    </row>
    <row r="286" spans="1:1" ht="14.25" customHeight="1">
      <c r="A286" s="3"/>
    </row>
    <row r="287" spans="1:1" ht="14.25" customHeight="1">
      <c r="A287" s="3"/>
    </row>
    <row r="288" spans="1:1" ht="14.25" customHeight="1">
      <c r="A288" s="3"/>
    </row>
    <row r="289" spans="1:1" ht="14.25" customHeight="1">
      <c r="A289" s="3"/>
    </row>
    <row r="290" spans="1:1" ht="14.25" customHeight="1">
      <c r="A290" s="3"/>
    </row>
    <row r="291" spans="1:1" ht="14.25" customHeight="1">
      <c r="A291" s="3"/>
    </row>
    <row r="292" spans="1:1" ht="14.25" customHeight="1">
      <c r="A292" s="3"/>
    </row>
    <row r="293" spans="1:1" ht="14.25" customHeight="1">
      <c r="A293" s="3"/>
    </row>
    <row r="294" spans="1:1" ht="14.25" customHeight="1">
      <c r="A294" s="3"/>
    </row>
    <row r="295" spans="1:1" ht="14.25" customHeight="1">
      <c r="A295" s="3"/>
    </row>
    <row r="296" spans="1:1" ht="14.25" customHeight="1">
      <c r="A296" s="3"/>
    </row>
    <row r="297" spans="1:1" ht="14.25" customHeight="1">
      <c r="A297" s="3"/>
    </row>
    <row r="298" spans="1:1" ht="14.25" customHeight="1">
      <c r="A298" s="3"/>
    </row>
    <row r="299" spans="1:1" ht="14.25" customHeight="1">
      <c r="A299" s="3"/>
    </row>
    <row r="300" spans="1:1" ht="14.25" customHeight="1">
      <c r="A300" s="3"/>
    </row>
    <row r="301" spans="1:1" ht="14.25" customHeight="1">
      <c r="A301" s="3"/>
    </row>
    <row r="302" spans="1:1" ht="14.25" customHeight="1">
      <c r="A302" s="3"/>
    </row>
    <row r="303" spans="1:1" ht="14.25" customHeight="1">
      <c r="A303" s="3"/>
    </row>
    <row r="304" spans="1:1" ht="14.25" customHeight="1">
      <c r="A304" s="3"/>
    </row>
    <row r="305" spans="1:1" ht="14.25" customHeight="1">
      <c r="A305" s="3"/>
    </row>
    <row r="306" spans="1:1" ht="14.25" customHeight="1">
      <c r="A306" s="3"/>
    </row>
    <row r="307" spans="1:1" ht="14.25" customHeight="1">
      <c r="A307" s="3"/>
    </row>
    <row r="308" spans="1:1" ht="14.25" customHeight="1">
      <c r="A308" s="3"/>
    </row>
    <row r="309" spans="1:1" ht="14.25" customHeight="1">
      <c r="A309" s="3"/>
    </row>
    <row r="310" spans="1:1" ht="14.25" customHeight="1">
      <c r="A310" s="3"/>
    </row>
    <row r="311" spans="1:1" ht="14.25" customHeight="1">
      <c r="A311" s="3"/>
    </row>
    <row r="312" spans="1:1" ht="14.25" customHeight="1">
      <c r="A312" s="3"/>
    </row>
    <row r="313" spans="1:1" ht="14.25" customHeight="1">
      <c r="A313" s="3"/>
    </row>
    <row r="314" spans="1:1" ht="14.25" customHeight="1">
      <c r="A314" s="3"/>
    </row>
    <row r="315" spans="1:1" ht="14.25" customHeight="1">
      <c r="A315" s="3"/>
    </row>
    <row r="316" spans="1:1" ht="14.25" customHeight="1">
      <c r="A316" s="3"/>
    </row>
    <row r="317" spans="1:1" ht="14.25" customHeight="1">
      <c r="A317" s="3"/>
    </row>
    <row r="318" spans="1:1" ht="14.25" customHeight="1">
      <c r="A318" s="3"/>
    </row>
    <row r="319" spans="1:1" ht="14.25" customHeight="1">
      <c r="A319" s="3"/>
    </row>
    <row r="320" spans="1:1" ht="14.25" customHeight="1">
      <c r="A320" s="3"/>
    </row>
    <row r="321" spans="1:1" ht="14.25" customHeight="1">
      <c r="A321" s="3"/>
    </row>
    <row r="322" spans="1:1" ht="14.25" customHeight="1">
      <c r="A322" s="3"/>
    </row>
    <row r="323" spans="1:1" ht="14.25" customHeight="1">
      <c r="A323" s="3"/>
    </row>
    <row r="324" spans="1:1" ht="14.25" customHeight="1">
      <c r="A324" s="3"/>
    </row>
    <row r="325" spans="1:1" ht="14.25" customHeight="1">
      <c r="A325" s="3"/>
    </row>
    <row r="326" spans="1:1" ht="14.25" customHeight="1">
      <c r="A326" s="3"/>
    </row>
    <row r="327" spans="1:1" ht="14.25" customHeight="1">
      <c r="A327" s="3"/>
    </row>
    <row r="328" spans="1:1" ht="14.25" customHeight="1">
      <c r="A328" s="3"/>
    </row>
    <row r="329" spans="1:1" ht="14.25" customHeight="1">
      <c r="A329" s="3"/>
    </row>
    <row r="330" spans="1:1" ht="14.25" customHeight="1">
      <c r="A330" s="3"/>
    </row>
    <row r="331" spans="1:1" ht="14.25" customHeight="1">
      <c r="A331" s="3"/>
    </row>
    <row r="332" spans="1:1" ht="14.25" customHeight="1">
      <c r="A332" s="3"/>
    </row>
    <row r="333" spans="1:1" ht="14.25" customHeight="1">
      <c r="A333" s="3"/>
    </row>
    <row r="334" spans="1:1" ht="14.25" customHeight="1">
      <c r="A334" s="3"/>
    </row>
    <row r="335" spans="1:1" ht="14.25" customHeight="1">
      <c r="A335" s="3"/>
    </row>
    <row r="336" spans="1:1" ht="14.25" customHeight="1">
      <c r="A336" s="3"/>
    </row>
    <row r="337" spans="1:1" ht="14.25" customHeight="1">
      <c r="A337" s="3"/>
    </row>
    <row r="338" spans="1:1" ht="14.25" customHeight="1">
      <c r="A338" s="3"/>
    </row>
    <row r="339" spans="1:1" ht="14.25" customHeight="1">
      <c r="A339" s="3"/>
    </row>
    <row r="340" spans="1:1" ht="14.25" customHeight="1">
      <c r="A340" s="3"/>
    </row>
    <row r="341" spans="1:1" ht="14.25" customHeight="1">
      <c r="A341" s="3"/>
    </row>
    <row r="342" spans="1:1" ht="14.25" customHeight="1">
      <c r="A342" s="3"/>
    </row>
    <row r="343" spans="1:1" ht="14.25" customHeight="1">
      <c r="A343" s="3"/>
    </row>
    <row r="344" spans="1:1" ht="14.25" customHeight="1">
      <c r="A344" s="3"/>
    </row>
    <row r="345" spans="1:1" ht="14.25" customHeight="1">
      <c r="A345" s="3"/>
    </row>
    <row r="346" spans="1:1" ht="14.25" customHeight="1">
      <c r="A346" s="3"/>
    </row>
    <row r="347" spans="1:1" ht="14.25" customHeight="1">
      <c r="A347" s="3"/>
    </row>
    <row r="348" spans="1:1" ht="14.25" customHeight="1">
      <c r="A348" s="3"/>
    </row>
    <row r="349" spans="1:1" ht="14.25" customHeight="1">
      <c r="A349" s="3"/>
    </row>
    <row r="350" spans="1:1" ht="14.25" customHeight="1">
      <c r="A350" s="3"/>
    </row>
    <row r="351" spans="1:1" ht="14.25" customHeight="1">
      <c r="A351" s="3"/>
    </row>
    <row r="352" spans="1:1" ht="14.25" customHeight="1">
      <c r="A352" s="3"/>
    </row>
    <row r="353" spans="1:1" ht="14.25" customHeight="1">
      <c r="A353" s="3"/>
    </row>
    <row r="354" spans="1:1" ht="14.25" customHeight="1">
      <c r="A354" s="3"/>
    </row>
    <row r="355" spans="1:1" ht="14.25" customHeight="1">
      <c r="A355" s="3"/>
    </row>
    <row r="356" spans="1:1" ht="14.25" customHeight="1">
      <c r="A356" s="3"/>
    </row>
    <row r="357" spans="1:1" ht="14.25" customHeight="1">
      <c r="A357" s="3"/>
    </row>
    <row r="358" spans="1:1" ht="14.25" customHeight="1">
      <c r="A358" s="3"/>
    </row>
    <row r="359" spans="1:1" ht="14.25" customHeight="1">
      <c r="A359" s="3"/>
    </row>
    <row r="360" spans="1:1" ht="14.25" customHeight="1">
      <c r="A360" s="3"/>
    </row>
    <row r="361" spans="1:1" ht="14.25" customHeight="1">
      <c r="A361" s="3"/>
    </row>
    <row r="362" spans="1:1" ht="14.25" customHeight="1">
      <c r="A362" s="3"/>
    </row>
    <row r="363" spans="1:1" ht="14.25" customHeight="1">
      <c r="A363" s="3"/>
    </row>
    <row r="364" spans="1:1" ht="14.25" customHeight="1">
      <c r="A364" s="3"/>
    </row>
    <row r="365" spans="1:1" ht="14.25" customHeight="1">
      <c r="A365" s="3"/>
    </row>
    <row r="366" spans="1:1" ht="14.25" customHeight="1">
      <c r="A366" s="3"/>
    </row>
    <row r="367" spans="1:1" ht="14.25" customHeight="1">
      <c r="A367" s="3"/>
    </row>
    <row r="368" spans="1:1" ht="14.25" customHeight="1">
      <c r="A368" s="3"/>
    </row>
    <row r="369" spans="1:1" ht="14.25" customHeight="1">
      <c r="A369" s="3"/>
    </row>
    <row r="370" spans="1:1" ht="14.25" customHeight="1">
      <c r="A370" s="3"/>
    </row>
    <row r="371" spans="1:1" ht="14.25" customHeight="1">
      <c r="A371" s="3"/>
    </row>
    <row r="372" spans="1:1" ht="14.25" customHeight="1">
      <c r="A372" s="3"/>
    </row>
    <row r="373" spans="1:1" ht="14.25" customHeight="1">
      <c r="A373" s="3"/>
    </row>
    <row r="374" spans="1:1" ht="14.25" customHeight="1">
      <c r="A374" s="3"/>
    </row>
    <row r="375" spans="1:1" ht="14.25" customHeight="1">
      <c r="A375" s="3"/>
    </row>
    <row r="376" spans="1:1" ht="14.25" customHeight="1">
      <c r="A376" s="3"/>
    </row>
    <row r="377" spans="1:1" ht="14.25" customHeight="1">
      <c r="A377" s="3"/>
    </row>
    <row r="378" spans="1:1" ht="14.25" customHeight="1">
      <c r="A378" s="3"/>
    </row>
    <row r="379" spans="1:1" ht="14.25" customHeight="1">
      <c r="A379" s="3"/>
    </row>
    <row r="380" spans="1:1" ht="14.25" customHeight="1">
      <c r="A380" s="3"/>
    </row>
    <row r="381" spans="1:1" ht="14.25" customHeight="1">
      <c r="A381" s="3"/>
    </row>
    <row r="382" spans="1:1" ht="14.25" customHeight="1">
      <c r="A382" s="3"/>
    </row>
    <row r="383" spans="1:1" ht="14.25" customHeight="1">
      <c r="A383" s="3"/>
    </row>
    <row r="384" spans="1:1" ht="14.25" customHeight="1">
      <c r="A384" s="3"/>
    </row>
    <row r="385" spans="1:1" ht="14.25" customHeight="1">
      <c r="A385" s="3"/>
    </row>
    <row r="386" spans="1:1" ht="14.25" customHeight="1">
      <c r="A386" s="3"/>
    </row>
    <row r="387" spans="1:1" ht="14.25" customHeight="1">
      <c r="A387" s="3"/>
    </row>
    <row r="388" spans="1:1" ht="14.25" customHeight="1">
      <c r="A388" s="3"/>
    </row>
    <row r="389" spans="1:1" ht="14.25" customHeight="1">
      <c r="A389" s="3"/>
    </row>
    <row r="390" spans="1:1" ht="14.25" customHeight="1">
      <c r="A390" s="3"/>
    </row>
    <row r="391" spans="1:1" ht="14.25" customHeight="1">
      <c r="A391" s="3"/>
    </row>
    <row r="392" spans="1:1" ht="14.25" customHeight="1">
      <c r="A392" s="3"/>
    </row>
    <row r="393" spans="1:1" ht="14.25" customHeight="1">
      <c r="A393" s="3"/>
    </row>
    <row r="394" spans="1:1" ht="14.25" customHeight="1">
      <c r="A394" s="3"/>
    </row>
    <row r="395" spans="1:1" ht="14.25" customHeight="1">
      <c r="A395" s="3"/>
    </row>
    <row r="396" spans="1:1" ht="14.25" customHeight="1">
      <c r="A396" s="3"/>
    </row>
    <row r="397" spans="1:1" ht="14.25" customHeight="1">
      <c r="A397" s="3"/>
    </row>
    <row r="398" spans="1:1" ht="14.25" customHeight="1">
      <c r="A398" s="3"/>
    </row>
    <row r="399" spans="1:1" ht="14.25" customHeight="1">
      <c r="A399" s="3"/>
    </row>
    <row r="400" spans="1:1" ht="14.25" customHeight="1">
      <c r="A400" s="3"/>
    </row>
    <row r="401" spans="1:1" ht="14.25" customHeight="1">
      <c r="A401" s="3"/>
    </row>
    <row r="402" spans="1:1" ht="14.25" customHeight="1">
      <c r="A402" s="3"/>
    </row>
    <row r="403" spans="1:1" ht="14.25" customHeight="1">
      <c r="A403" s="3"/>
    </row>
    <row r="404" spans="1:1" ht="14.25" customHeight="1">
      <c r="A404" s="3"/>
    </row>
    <row r="405" spans="1:1" ht="14.25" customHeight="1">
      <c r="A405" s="3"/>
    </row>
    <row r="406" spans="1:1" ht="14.25" customHeight="1">
      <c r="A406" s="3"/>
    </row>
    <row r="407" spans="1:1" ht="14.25" customHeight="1">
      <c r="A407" s="3"/>
    </row>
    <row r="408" spans="1:1" ht="14.25" customHeight="1">
      <c r="A408" s="3"/>
    </row>
    <row r="409" spans="1:1" ht="14.25" customHeight="1">
      <c r="A409" s="3"/>
    </row>
    <row r="410" spans="1:1" ht="14.25" customHeight="1">
      <c r="A410" s="3"/>
    </row>
    <row r="411" spans="1:1" ht="14.25" customHeight="1">
      <c r="A411" s="3"/>
    </row>
    <row r="412" spans="1:1" ht="14.25" customHeight="1">
      <c r="A412" s="3"/>
    </row>
    <row r="413" spans="1:1" ht="14.25" customHeight="1">
      <c r="A413" s="3"/>
    </row>
    <row r="414" spans="1:1" ht="14.25" customHeight="1">
      <c r="A414" s="3"/>
    </row>
    <row r="415" spans="1:1" ht="14.25" customHeight="1">
      <c r="A415" s="3"/>
    </row>
    <row r="416" spans="1:1" ht="14.25" customHeight="1">
      <c r="A416" s="3"/>
    </row>
    <row r="417" spans="1:1" ht="14.25" customHeight="1">
      <c r="A417" s="3"/>
    </row>
    <row r="418" spans="1:1" ht="14.25" customHeight="1">
      <c r="A418" s="3"/>
    </row>
    <row r="419" spans="1:1" ht="14.25" customHeight="1">
      <c r="A419" s="3"/>
    </row>
    <row r="420" spans="1:1" ht="14.25" customHeight="1">
      <c r="A420" s="3"/>
    </row>
    <row r="421" spans="1:1" ht="14.25" customHeight="1">
      <c r="A421" s="3"/>
    </row>
    <row r="422" spans="1:1" ht="14.25" customHeight="1">
      <c r="A422" s="3"/>
    </row>
    <row r="423" spans="1:1" ht="14.25" customHeight="1">
      <c r="A423" s="3"/>
    </row>
    <row r="424" spans="1:1" ht="14.25" customHeight="1">
      <c r="A424" s="3"/>
    </row>
    <row r="425" spans="1:1" ht="14.25" customHeight="1">
      <c r="A425" s="3"/>
    </row>
    <row r="426" spans="1:1" ht="14.25" customHeight="1">
      <c r="A426" s="3"/>
    </row>
    <row r="427" spans="1:1" ht="14.25" customHeight="1">
      <c r="A427" s="3"/>
    </row>
    <row r="428" spans="1:1" ht="14.25" customHeight="1">
      <c r="A428" s="3"/>
    </row>
    <row r="429" spans="1:1" ht="14.25" customHeight="1">
      <c r="A429" s="3"/>
    </row>
    <row r="430" spans="1:1" ht="14.25" customHeight="1">
      <c r="A430" s="3"/>
    </row>
    <row r="431" spans="1:1" ht="14.25" customHeight="1">
      <c r="A431" s="3"/>
    </row>
    <row r="432" spans="1:1" ht="14.25" customHeight="1">
      <c r="A432" s="3"/>
    </row>
    <row r="433" spans="1:1" ht="14.25" customHeight="1">
      <c r="A433" s="3"/>
    </row>
    <row r="434" spans="1:1" ht="14.25" customHeight="1">
      <c r="A434" s="3"/>
    </row>
    <row r="435" spans="1:1" ht="14.25" customHeight="1">
      <c r="A435" s="3"/>
    </row>
    <row r="436" spans="1:1" ht="14.25" customHeight="1">
      <c r="A436" s="3"/>
    </row>
    <row r="437" spans="1:1" ht="14.25" customHeight="1">
      <c r="A437" s="3"/>
    </row>
    <row r="438" spans="1:1" ht="14.25" customHeight="1">
      <c r="A438" s="3"/>
    </row>
    <row r="439" spans="1:1" ht="14.25" customHeight="1">
      <c r="A439" s="3"/>
    </row>
    <row r="440" spans="1:1" ht="14.25" customHeight="1">
      <c r="A440" s="3"/>
    </row>
    <row r="441" spans="1:1" ht="14.25" customHeight="1">
      <c r="A441" s="3"/>
    </row>
    <row r="442" spans="1:1" ht="14.25" customHeight="1">
      <c r="A442" s="3"/>
    </row>
    <row r="443" spans="1:1" ht="14.25" customHeight="1">
      <c r="A443" s="3"/>
    </row>
    <row r="444" spans="1:1" ht="14.25" customHeight="1">
      <c r="A444" s="3"/>
    </row>
    <row r="445" spans="1:1" ht="14.25" customHeight="1">
      <c r="A445" s="3"/>
    </row>
    <row r="446" spans="1:1" ht="14.25" customHeight="1">
      <c r="A446" s="3"/>
    </row>
    <row r="447" spans="1:1" ht="14.25" customHeight="1">
      <c r="A447" s="3"/>
    </row>
    <row r="448" spans="1:1" ht="14.25" customHeight="1">
      <c r="A448" s="3"/>
    </row>
    <row r="449" spans="1:1" ht="14.25" customHeight="1">
      <c r="A449" s="3"/>
    </row>
    <row r="450" spans="1:1" ht="14.25" customHeight="1">
      <c r="A450" s="3"/>
    </row>
    <row r="451" spans="1:1" ht="14.25" customHeight="1">
      <c r="A451" s="3"/>
    </row>
    <row r="452" spans="1:1" ht="14.25" customHeight="1">
      <c r="A452" s="3"/>
    </row>
    <row r="453" spans="1:1" ht="14.25" customHeight="1">
      <c r="A453" s="3"/>
    </row>
    <row r="454" spans="1:1" ht="14.25" customHeight="1">
      <c r="A454" s="3"/>
    </row>
    <row r="455" spans="1:1" ht="14.25" customHeight="1">
      <c r="A455" s="3"/>
    </row>
    <row r="456" spans="1:1" ht="14.25" customHeight="1">
      <c r="A456" s="3"/>
    </row>
    <row r="457" spans="1:1" ht="14.25" customHeight="1">
      <c r="A457" s="3"/>
    </row>
    <row r="458" spans="1:1" ht="14.25" customHeight="1">
      <c r="A458" s="3"/>
    </row>
    <row r="459" spans="1:1" ht="14.25" customHeight="1">
      <c r="A459" s="3"/>
    </row>
    <row r="460" spans="1:1" ht="14.25" customHeight="1">
      <c r="A460" s="3"/>
    </row>
    <row r="461" spans="1:1" ht="14.25" customHeight="1">
      <c r="A461" s="3"/>
    </row>
    <row r="462" spans="1:1" ht="14.25" customHeight="1">
      <c r="A462" s="3"/>
    </row>
    <row r="463" spans="1:1" ht="14.25" customHeight="1">
      <c r="A463" s="3"/>
    </row>
    <row r="464" spans="1:1" ht="14.25" customHeight="1">
      <c r="A464" s="3"/>
    </row>
    <row r="465" spans="1:1" ht="14.25" customHeight="1">
      <c r="A465" s="3"/>
    </row>
    <row r="466" spans="1:1" ht="14.25" customHeight="1">
      <c r="A466" s="3"/>
    </row>
    <row r="467" spans="1:1" ht="14.25" customHeight="1">
      <c r="A467" s="3"/>
    </row>
    <row r="468" spans="1:1" ht="14.25" customHeight="1">
      <c r="A468" s="3"/>
    </row>
    <row r="469" spans="1:1" ht="14.25" customHeight="1">
      <c r="A469" s="3"/>
    </row>
    <row r="470" spans="1:1" ht="14.25" customHeight="1">
      <c r="A470" s="3"/>
    </row>
    <row r="471" spans="1:1" ht="14.25" customHeight="1">
      <c r="A471" s="3"/>
    </row>
    <row r="472" spans="1:1" ht="14.25" customHeight="1">
      <c r="A472" s="3"/>
    </row>
    <row r="473" spans="1:1" ht="14.25" customHeight="1">
      <c r="A473" s="3"/>
    </row>
    <row r="474" spans="1:1" ht="14.25" customHeight="1">
      <c r="A474" s="3"/>
    </row>
    <row r="475" spans="1:1" ht="14.25" customHeight="1">
      <c r="A475" s="3"/>
    </row>
    <row r="476" spans="1:1" ht="14.25" customHeight="1">
      <c r="A476" s="3"/>
    </row>
    <row r="477" spans="1:1" ht="14.25" customHeight="1">
      <c r="A477" s="3"/>
    </row>
    <row r="478" spans="1:1" ht="14.25" customHeight="1">
      <c r="A478" s="3"/>
    </row>
    <row r="479" spans="1:1" ht="14.25" customHeight="1">
      <c r="A479" s="3"/>
    </row>
    <row r="480" spans="1:1" ht="14.25" customHeight="1">
      <c r="A480" s="3"/>
    </row>
    <row r="481" spans="1:1" ht="14.25" customHeight="1">
      <c r="A481" s="3"/>
    </row>
    <row r="482" spans="1:1" ht="14.25" customHeight="1">
      <c r="A482" s="3"/>
    </row>
    <row r="483" spans="1:1" ht="14.25" customHeight="1">
      <c r="A483" s="3"/>
    </row>
    <row r="484" spans="1:1" ht="14.25" customHeight="1">
      <c r="A484" s="3"/>
    </row>
    <row r="485" spans="1:1" ht="14.25" customHeight="1">
      <c r="A485" s="3"/>
    </row>
    <row r="486" spans="1:1" ht="14.25" customHeight="1">
      <c r="A486" s="3"/>
    </row>
    <row r="487" spans="1:1" ht="14.25" customHeight="1">
      <c r="A487" s="3"/>
    </row>
    <row r="488" spans="1:1" ht="14.25" customHeight="1">
      <c r="A488" s="3"/>
    </row>
    <row r="489" spans="1:1" ht="14.25" customHeight="1">
      <c r="A489" s="3"/>
    </row>
    <row r="490" spans="1:1" ht="14.25" customHeight="1">
      <c r="A490" s="3"/>
    </row>
    <row r="491" spans="1:1" ht="14.25" customHeight="1">
      <c r="A491" s="3"/>
    </row>
    <row r="492" spans="1:1" ht="14.25" customHeight="1">
      <c r="A492" s="3"/>
    </row>
    <row r="493" spans="1:1" ht="14.25" customHeight="1">
      <c r="A493" s="3"/>
    </row>
    <row r="494" spans="1:1" ht="14.25" customHeight="1">
      <c r="A494" s="3"/>
    </row>
    <row r="495" spans="1:1" ht="14.25" customHeight="1">
      <c r="A495" s="3"/>
    </row>
    <row r="496" spans="1:1" ht="14.25" customHeight="1">
      <c r="A496" s="3"/>
    </row>
    <row r="497" spans="1:1" ht="14.25" customHeight="1">
      <c r="A497" s="3"/>
    </row>
    <row r="498" spans="1:1" ht="14.25" customHeight="1">
      <c r="A498" s="3"/>
    </row>
    <row r="499" spans="1:1" ht="14.25" customHeight="1">
      <c r="A499" s="3"/>
    </row>
    <row r="500" spans="1:1" ht="14.25" customHeight="1">
      <c r="A500" s="3"/>
    </row>
    <row r="501" spans="1:1" ht="14.25" customHeight="1">
      <c r="A501" s="3"/>
    </row>
    <row r="502" spans="1:1" ht="14.25" customHeight="1">
      <c r="A502" s="3"/>
    </row>
    <row r="503" spans="1:1" ht="14.25" customHeight="1">
      <c r="A503" s="3"/>
    </row>
    <row r="504" spans="1:1" ht="14.25" customHeight="1">
      <c r="A504" s="3"/>
    </row>
    <row r="505" spans="1:1" ht="14.25" customHeight="1">
      <c r="A505" s="3"/>
    </row>
    <row r="506" spans="1:1" ht="14.25" customHeight="1">
      <c r="A506" s="3"/>
    </row>
    <row r="507" spans="1:1" ht="14.25" customHeight="1">
      <c r="A507" s="3"/>
    </row>
    <row r="508" spans="1:1" ht="14.25" customHeight="1">
      <c r="A508" s="3"/>
    </row>
    <row r="509" spans="1:1" ht="14.25" customHeight="1">
      <c r="A509" s="3"/>
    </row>
    <row r="510" spans="1:1" ht="14.25" customHeight="1">
      <c r="A510" s="3"/>
    </row>
    <row r="511" spans="1:1" ht="14.25" customHeight="1">
      <c r="A511" s="3"/>
    </row>
    <row r="512" spans="1:1" ht="14.25" customHeight="1">
      <c r="A512" s="3"/>
    </row>
    <row r="513" spans="1:1" ht="14.25" customHeight="1">
      <c r="A513" s="3"/>
    </row>
    <row r="514" spans="1:1" ht="14.25" customHeight="1">
      <c r="A514" s="3"/>
    </row>
    <row r="515" spans="1:1" ht="14.25" customHeight="1">
      <c r="A515" s="3"/>
    </row>
    <row r="516" spans="1:1" ht="14.25" customHeight="1">
      <c r="A516" s="3"/>
    </row>
    <row r="517" spans="1:1" ht="14.25" customHeight="1">
      <c r="A517" s="3"/>
    </row>
    <row r="518" spans="1:1" ht="14.25" customHeight="1">
      <c r="A518" s="3"/>
    </row>
    <row r="519" spans="1:1" ht="14.25" customHeight="1">
      <c r="A519" s="3"/>
    </row>
    <row r="520" spans="1:1" ht="14.25" customHeight="1">
      <c r="A520" s="3"/>
    </row>
    <row r="521" spans="1:1" ht="14.25" customHeight="1">
      <c r="A521" s="3"/>
    </row>
    <row r="522" spans="1:1" ht="14.25" customHeight="1">
      <c r="A522" s="3"/>
    </row>
    <row r="523" spans="1:1" ht="14.25" customHeight="1">
      <c r="A523" s="3"/>
    </row>
    <row r="524" spans="1:1" ht="14.25" customHeight="1">
      <c r="A524" s="3"/>
    </row>
    <row r="525" spans="1:1" ht="14.25" customHeight="1">
      <c r="A525" s="3"/>
    </row>
    <row r="526" spans="1:1" ht="14.25" customHeight="1">
      <c r="A526" s="3"/>
    </row>
    <row r="527" spans="1:1" ht="14.25" customHeight="1">
      <c r="A527" s="3"/>
    </row>
    <row r="528" spans="1:1" ht="14.25" customHeight="1">
      <c r="A528" s="3"/>
    </row>
    <row r="529" spans="1:1" ht="14.25" customHeight="1">
      <c r="A529" s="3"/>
    </row>
    <row r="530" spans="1:1" ht="14.25" customHeight="1">
      <c r="A530" s="3"/>
    </row>
    <row r="531" spans="1:1" ht="14.25" customHeight="1">
      <c r="A531" s="3"/>
    </row>
    <row r="532" spans="1:1" ht="14.25" customHeight="1">
      <c r="A532" s="3"/>
    </row>
    <row r="533" spans="1:1" ht="14.25" customHeight="1">
      <c r="A533" s="3"/>
    </row>
    <row r="534" spans="1:1" ht="14.25" customHeight="1">
      <c r="A534" s="3"/>
    </row>
    <row r="535" spans="1:1" ht="14.25" customHeight="1">
      <c r="A535" s="3"/>
    </row>
    <row r="536" spans="1:1" ht="14.25" customHeight="1">
      <c r="A536" s="3"/>
    </row>
    <row r="537" spans="1:1" ht="14.25" customHeight="1">
      <c r="A537" s="3"/>
    </row>
    <row r="538" spans="1:1" ht="14.25" customHeight="1">
      <c r="A538" s="3"/>
    </row>
    <row r="539" spans="1:1" ht="14.25" customHeight="1">
      <c r="A539" s="3"/>
    </row>
    <row r="540" spans="1:1" ht="14.25" customHeight="1">
      <c r="A540" s="3"/>
    </row>
    <row r="541" spans="1:1" ht="14.25" customHeight="1">
      <c r="A541" s="3"/>
    </row>
    <row r="542" spans="1:1" ht="14.25" customHeight="1">
      <c r="A542" s="3"/>
    </row>
    <row r="543" spans="1:1" ht="14.25" customHeight="1">
      <c r="A543" s="3"/>
    </row>
    <row r="544" spans="1:1" ht="14.25" customHeight="1">
      <c r="A544" s="3"/>
    </row>
    <row r="545" spans="1:1" ht="14.25" customHeight="1">
      <c r="A545" s="3"/>
    </row>
    <row r="546" spans="1:1" ht="14.25" customHeight="1">
      <c r="A546" s="3"/>
    </row>
    <row r="547" spans="1:1" ht="14.25" customHeight="1">
      <c r="A547" s="3"/>
    </row>
    <row r="548" spans="1:1" ht="14.25" customHeight="1">
      <c r="A548" s="3"/>
    </row>
    <row r="549" spans="1:1" ht="14.25" customHeight="1">
      <c r="A549" s="3"/>
    </row>
    <row r="550" spans="1:1" ht="14.25" customHeight="1">
      <c r="A550" s="3"/>
    </row>
    <row r="551" spans="1:1" ht="14.25" customHeight="1">
      <c r="A551" s="3"/>
    </row>
    <row r="552" spans="1:1" ht="14.25" customHeight="1">
      <c r="A552" s="3"/>
    </row>
    <row r="553" spans="1:1" ht="14.25" customHeight="1">
      <c r="A553" s="3"/>
    </row>
    <row r="554" spans="1:1" ht="14.25" customHeight="1">
      <c r="A554" s="3"/>
    </row>
    <row r="555" spans="1:1" ht="14.25" customHeight="1">
      <c r="A555" s="3"/>
    </row>
    <row r="556" spans="1:1" ht="14.25" customHeight="1">
      <c r="A556" s="3"/>
    </row>
    <row r="557" spans="1:1" ht="14.25" customHeight="1">
      <c r="A557" s="3"/>
    </row>
    <row r="558" spans="1:1" ht="14.25" customHeight="1">
      <c r="A558" s="3"/>
    </row>
    <row r="559" spans="1:1" ht="14.25" customHeight="1">
      <c r="A559" s="3"/>
    </row>
    <row r="560" spans="1:1" ht="14.25" customHeight="1">
      <c r="A560" s="3"/>
    </row>
    <row r="561" spans="1:1" ht="14.25" customHeight="1">
      <c r="A561" s="3"/>
    </row>
    <row r="562" spans="1:1" ht="14.25" customHeight="1">
      <c r="A562" s="3"/>
    </row>
    <row r="563" spans="1:1" ht="14.25" customHeight="1">
      <c r="A563" s="3"/>
    </row>
    <row r="564" spans="1:1" ht="14.25" customHeight="1">
      <c r="A564" s="3"/>
    </row>
    <row r="565" spans="1:1" ht="14.25" customHeight="1">
      <c r="A565" s="3"/>
    </row>
    <row r="566" spans="1:1" ht="14.25" customHeight="1">
      <c r="A566" s="3"/>
    </row>
    <row r="567" spans="1:1" ht="14.25" customHeight="1">
      <c r="A567" s="3"/>
    </row>
    <row r="568" spans="1:1" ht="14.25" customHeight="1">
      <c r="A568" s="3"/>
    </row>
    <row r="569" spans="1:1" ht="14.25" customHeight="1">
      <c r="A569" s="3"/>
    </row>
    <row r="570" spans="1:1" ht="14.25" customHeight="1">
      <c r="A570" s="3"/>
    </row>
    <row r="571" spans="1:1" ht="14.25" customHeight="1">
      <c r="A571" s="3"/>
    </row>
    <row r="572" spans="1:1" ht="14.25" customHeight="1">
      <c r="A572" s="3"/>
    </row>
    <row r="573" spans="1:1" ht="14.25" customHeight="1">
      <c r="A573" s="3"/>
    </row>
    <row r="574" spans="1:1" ht="14.25" customHeight="1">
      <c r="A574" s="3"/>
    </row>
    <row r="575" spans="1:1" ht="14.25" customHeight="1">
      <c r="A575" s="3"/>
    </row>
    <row r="576" spans="1:1" ht="14.25" customHeight="1">
      <c r="A576" s="3"/>
    </row>
    <row r="577" spans="1:1" ht="14.25" customHeight="1">
      <c r="A577" s="3"/>
    </row>
    <row r="578" spans="1:1" ht="14.25" customHeight="1">
      <c r="A578" s="3"/>
    </row>
    <row r="579" spans="1:1" ht="14.25" customHeight="1">
      <c r="A579" s="3"/>
    </row>
    <row r="580" spans="1:1" ht="14.25" customHeight="1">
      <c r="A580" s="3"/>
    </row>
    <row r="581" spans="1:1" ht="14.25" customHeight="1">
      <c r="A581" s="3"/>
    </row>
    <row r="582" spans="1:1" ht="14.25" customHeight="1">
      <c r="A582" s="3"/>
    </row>
    <row r="583" spans="1:1" ht="14.25" customHeight="1">
      <c r="A583" s="3"/>
    </row>
    <row r="584" spans="1:1" ht="14.25" customHeight="1">
      <c r="A584" s="3"/>
    </row>
    <row r="585" spans="1:1" ht="14.25" customHeight="1">
      <c r="A585" s="3"/>
    </row>
    <row r="586" spans="1:1" ht="14.25" customHeight="1">
      <c r="A586" s="3"/>
    </row>
    <row r="587" spans="1:1" ht="14.25" customHeight="1">
      <c r="A587" s="3"/>
    </row>
    <row r="588" spans="1:1" ht="14.25" customHeight="1">
      <c r="A588" s="3"/>
    </row>
    <row r="589" spans="1:1" ht="14.25" customHeight="1">
      <c r="A589" s="3"/>
    </row>
    <row r="590" spans="1:1" ht="14.25" customHeight="1">
      <c r="A590" s="3"/>
    </row>
    <row r="591" spans="1:1" ht="14.25" customHeight="1">
      <c r="A591" s="3"/>
    </row>
    <row r="592" spans="1:1" ht="14.25" customHeight="1">
      <c r="A592" s="3"/>
    </row>
    <row r="593" spans="1:1" ht="14.25" customHeight="1">
      <c r="A593" s="3"/>
    </row>
    <row r="594" spans="1:1" ht="14.25" customHeight="1">
      <c r="A594" s="3"/>
    </row>
    <row r="595" spans="1:1" ht="14.25" customHeight="1">
      <c r="A595" s="3"/>
    </row>
    <row r="596" spans="1:1" ht="14.25" customHeight="1">
      <c r="A596" s="3"/>
    </row>
    <row r="597" spans="1:1" ht="14.25" customHeight="1">
      <c r="A597" s="3"/>
    </row>
    <row r="598" spans="1:1" ht="14.25" customHeight="1">
      <c r="A598" s="3"/>
    </row>
    <row r="599" spans="1:1" ht="14.25" customHeight="1">
      <c r="A599" s="3"/>
    </row>
    <row r="600" spans="1:1" ht="14.25" customHeight="1">
      <c r="A600" s="3"/>
    </row>
    <row r="601" spans="1:1" ht="14.25" customHeight="1">
      <c r="A601" s="3"/>
    </row>
    <row r="602" spans="1:1" ht="14.25" customHeight="1">
      <c r="A602" s="3"/>
    </row>
    <row r="603" spans="1:1" ht="14.25" customHeight="1">
      <c r="A603" s="3"/>
    </row>
    <row r="604" spans="1:1" ht="14.25" customHeight="1">
      <c r="A604" s="3"/>
    </row>
    <row r="605" spans="1:1" ht="14.25" customHeight="1">
      <c r="A605" s="3"/>
    </row>
    <row r="606" spans="1:1" ht="14.25" customHeight="1">
      <c r="A606" s="3"/>
    </row>
    <row r="607" spans="1:1" ht="14.25" customHeight="1">
      <c r="A607" s="3"/>
    </row>
    <row r="608" spans="1:1" ht="14.25" customHeight="1">
      <c r="A608" s="3"/>
    </row>
    <row r="609" spans="1:1" ht="14.25" customHeight="1">
      <c r="A609" s="3"/>
    </row>
    <row r="610" spans="1:1" ht="14.25" customHeight="1">
      <c r="A610" s="3"/>
    </row>
    <row r="611" spans="1:1" ht="14.25" customHeight="1">
      <c r="A611" s="3"/>
    </row>
    <row r="612" spans="1:1" ht="14.25" customHeight="1">
      <c r="A612" s="3"/>
    </row>
    <row r="613" spans="1:1" ht="14.25" customHeight="1">
      <c r="A613" s="3"/>
    </row>
    <row r="614" spans="1:1" ht="14.25" customHeight="1">
      <c r="A614" s="3"/>
    </row>
    <row r="615" spans="1:1" ht="14.25" customHeight="1">
      <c r="A615" s="3"/>
    </row>
    <row r="616" spans="1:1" ht="14.25" customHeight="1">
      <c r="A616" s="3"/>
    </row>
    <row r="617" spans="1:1" ht="14.25" customHeight="1">
      <c r="A617" s="3"/>
    </row>
    <row r="618" spans="1:1" ht="14.25" customHeight="1">
      <c r="A618" s="3"/>
    </row>
    <row r="619" spans="1:1" ht="14.25" customHeight="1">
      <c r="A619" s="3"/>
    </row>
    <row r="620" spans="1:1" ht="14.25" customHeight="1">
      <c r="A620" s="3"/>
    </row>
    <row r="621" spans="1:1" ht="14.25" customHeight="1">
      <c r="A621" s="3"/>
    </row>
    <row r="622" spans="1:1" ht="14.25" customHeight="1">
      <c r="A622" s="3"/>
    </row>
    <row r="623" spans="1:1" ht="14.25" customHeight="1">
      <c r="A623" s="3"/>
    </row>
    <row r="624" spans="1:1" ht="14.25" customHeight="1">
      <c r="A624" s="3"/>
    </row>
    <row r="625" spans="1:1" ht="14.25" customHeight="1">
      <c r="A625" s="3"/>
    </row>
    <row r="626" spans="1:1" ht="14.25" customHeight="1">
      <c r="A626" s="3"/>
    </row>
    <row r="627" spans="1:1" ht="14.25" customHeight="1">
      <c r="A627" s="3"/>
    </row>
    <row r="628" spans="1:1" ht="14.25" customHeight="1">
      <c r="A628" s="3"/>
    </row>
    <row r="629" spans="1:1" ht="14.25" customHeight="1">
      <c r="A629" s="3"/>
    </row>
    <row r="630" spans="1:1" ht="14.25" customHeight="1">
      <c r="A630" s="3"/>
    </row>
    <row r="631" spans="1:1" ht="14.25" customHeight="1">
      <c r="A631" s="3"/>
    </row>
    <row r="632" spans="1:1" ht="14.25" customHeight="1">
      <c r="A632" s="3"/>
    </row>
    <row r="633" spans="1:1" ht="14.25" customHeight="1">
      <c r="A633" s="3"/>
    </row>
    <row r="634" spans="1:1" ht="14.25" customHeight="1">
      <c r="A634" s="3"/>
    </row>
    <row r="635" spans="1:1" ht="14.25" customHeight="1">
      <c r="A635" s="3"/>
    </row>
    <row r="636" spans="1:1" ht="14.25" customHeight="1">
      <c r="A636" s="3"/>
    </row>
    <row r="637" spans="1:1" ht="14.25" customHeight="1">
      <c r="A637" s="3"/>
    </row>
    <row r="638" spans="1:1" ht="14.25" customHeight="1">
      <c r="A638" s="3"/>
    </row>
    <row r="639" spans="1:1" ht="14.25" customHeight="1">
      <c r="A639" s="3"/>
    </row>
    <row r="640" spans="1:1" ht="14.25" customHeight="1">
      <c r="A640" s="3"/>
    </row>
    <row r="641" spans="1:1" ht="14.25" customHeight="1">
      <c r="A641" s="3"/>
    </row>
    <row r="642" spans="1:1" ht="14.25" customHeight="1">
      <c r="A642" s="3"/>
    </row>
    <row r="643" spans="1:1" ht="14.25" customHeight="1">
      <c r="A643" s="3"/>
    </row>
    <row r="644" spans="1:1" ht="14.25" customHeight="1">
      <c r="A644" s="3"/>
    </row>
    <row r="645" spans="1:1" ht="14.25" customHeight="1">
      <c r="A645" s="3"/>
    </row>
    <row r="646" spans="1:1" ht="14.25" customHeight="1">
      <c r="A646" s="3"/>
    </row>
    <row r="647" spans="1:1" ht="14.25" customHeight="1">
      <c r="A647" s="3"/>
    </row>
    <row r="648" spans="1:1" ht="14.25" customHeight="1">
      <c r="A648" s="3"/>
    </row>
    <row r="649" spans="1:1" ht="14.25" customHeight="1">
      <c r="A649" s="3"/>
    </row>
    <row r="650" spans="1:1" ht="14.25" customHeight="1">
      <c r="A650" s="3"/>
    </row>
    <row r="651" spans="1:1" ht="14.25" customHeight="1">
      <c r="A651" s="3"/>
    </row>
    <row r="652" spans="1:1" ht="14.25" customHeight="1">
      <c r="A652" s="3"/>
    </row>
    <row r="653" spans="1:1" ht="14.25" customHeight="1">
      <c r="A653" s="3"/>
    </row>
    <row r="654" spans="1:1" ht="14.25" customHeight="1">
      <c r="A654" s="3"/>
    </row>
    <row r="655" spans="1:1" ht="14.25" customHeight="1">
      <c r="A655" s="3"/>
    </row>
    <row r="656" spans="1:1" ht="14.25" customHeight="1">
      <c r="A656" s="3"/>
    </row>
    <row r="657" spans="1:1" ht="14.25" customHeight="1">
      <c r="A657" s="3"/>
    </row>
    <row r="658" spans="1:1" ht="14.25" customHeight="1">
      <c r="A658" s="3"/>
    </row>
    <row r="659" spans="1:1" ht="14.25" customHeight="1">
      <c r="A659" s="3"/>
    </row>
    <row r="660" spans="1:1" ht="14.25" customHeight="1">
      <c r="A660" s="3"/>
    </row>
    <row r="661" spans="1:1" ht="14.25" customHeight="1">
      <c r="A661" s="3"/>
    </row>
    <row r="662" spans="1:1" ht="14.25" customHeight="1">
      <c r="A662" s="3"/>
    </row>
    <row r="663" spans="1:1" ht="14.25" customHeight="1">
      <c r="A663" s="3"/>
    </row>
    <row r="664" spans="1:1" ht="14.25" customHeight="1">
      <c r="A664" s="3"/>
    </row>
    <row r="665" spans="1:1" ht="14.25" customHeight="1">
      <c r="A665" s="3"/>
    </row>
    <row r="666" spans="1:1" ht="14.25" customHeight="1">
      <c r="A666" s="3"/>
    </row>
    <row r="667" spans="1:1" ht="14.25" customHeight="1">
      <c r="A667" s="3"/>
    </row>
    <row r="668" spans="1:1" ht="14.25" customHeight="1">
      <c r="A668" s="3"/>
    </row>
    <row r="669" spans="1:1" ht="14.25" customHeight="1">
      <c r="A669" s="3"/>
    </row>
    <row r="670" spans="1:1" ht="14.25" customHeight="1">
      <c r="A670" s="3"/>
    </row>
    <row r="671" spans="1:1" ht="14.25" customHeight="1">
      <c r="A671" s="3"/>
    </row>
    <row r="672" spans="1:1" ht="14.25" customHeight="1">
      <c r="A672" s="3"/>
    </row>
    <row r="673" spans="1:1" ht="14.25" customHeight="1">
      <c r="A673" s="3"/>
    </row>
    <row r="674" spans="1:1" ht="14.25" customHeight="1">
      <c r="A674" s="3"/>
    </row>
    <row r="675" spans="1:1" ht="14.25" customHeight="1">
      <c r="A675" s="3"/>
    </row>
    <row r="676" spans="1:1" ht="14.25" customHeight="1">
      <c r="A676" s="3"/>
    </row>
    <row r="677" spans="1:1" ht="14.25" customHeight="1">
      <c r="A677" s="3"/>
    </row>
    <row r="678" spans="1:1" ht="14.25" customHeight="1">
      <c r="A678" s="3"/>
    </row>
    <row r="679" spans="1:1" ht="14.25" customHeight="1">
      <c r="A679" s="3"/>
    </row>
    <row r="680" spans="1:1" ht="14.25" customHeight="1">
      <c r="A680" s="3"/>
    </row>
    <row r="681" spans="1:1" ht="14.25" customHeight="1">
      <c r="A681" s="3"/>
    </row>
    <row r="682" spans="1:1" ht="14.25" customHeight="1">
      <c r="A682" s="3"/>
    </row>
    <row r="683" spans="1:1" ht="14.25" customHeight="1">
      <c r="A683" s="3"/>
    </row>
    <row r="684" spans="1:1" ht="14.25" customHeight="1">
      <c r="A684" s="3"/>
    </row>
    <row r="685" spans="1:1" ht="14.25" customHeight="1">
      <c r="A685" s="3"/>
    </row>
    <row r="686" spans="1:1" ht="14.25" customHeight="1">
      <c r="A686" s="3"/>
    </row>
    <row r="687" spans="1:1" ht="14.25" customHeight="1">
      <c r="A687" s="3"/>
    </row>
    <row r="688" spans="1:1" ht="14.25" customHeight="1">
      <c r="A688" s="3"/>
    </row>
    <row r="689" spans="1:1" ht="14.25" customHeight="1">
      <c r="A689" s="3"/>
    </row>
    <row r="690" spans="1:1" ht="14.25" customHeight="1">
      <c r="A690" s="3"/>
    </row>
    <row r="691" spans="1:1" ht="14.25" customHeight="1">
      <c r="A691" s="3"/>
    </row>
    <row r="692" spans="1:1" ht="14.25" customHeight="1">
      <c r="A692" s="3"/>
    </row>
    <row r="693" spans="1:1" ht="14.25" customHeight="1">
      <c r="A693" s="3"/>
    </row>
    <row r="694" spans="1:1" ht="14.25" customHeight="1">
      <c r="A694" s="3"/>
    </row>
    <row r="695" spans="1:1" ht="14.25" customHeight="1">
      <c r="A695" s="3"/>
    </row>
    <row r="696" spans="1:1" ht="14.25" customHeight="1">
      <c r="A696" s="3"/>
    </row>
    <row r="697" spans="1:1" ht="14.25" customHeight="1">
      <c r="A697" s="3"/>
    </row>
    <row r="698" spans="1:1" ht="14.25" customHeight="1">
      <c r="A698" s="3"/>
    </row>
    <row r="699" spans="1:1" ht="14.25" customHeight="1">
      <c r="A699" s="3"/>
    </row>
    <row r="700" spans="1:1" ht="14.25" customHeight="1">
      <c r="A700" s="3"/>
    </row>
    <row r="701" spans="1:1" ht="14.25" customHeight="1">
      <c r="A701" s="3"/>
    </row>
    <row r="702" spans="1:1" ht="14.25" customHeight="1">
      <c r="A702" s="3"/>
    </row>
    <row r="703" spans="1:1" ht="14.25" customHeight="1">
      <c r="A703" s="3"/>
    </row>
    <row r="704" spans="1:1" ht="14.25" customHeight="1">
      <c r="A704" s="3"/>
    </row>
    <row r="705" spans="1:1" ht="14.25" customHeight="1">
      <c r="A705" s="3"/>
    </row>
    <row r="706" spans="1:1" ht="14.25" customHeight="1">
      <c r="A706" s="3"/>
    </row>
    <row r="707" spans="1:1" ht="14.25" customHeight="1">
      <c r="A707" s="3"/>
    </row>
    <row r="708" spans="1:1" ht="14.25" customHeight="1">
      <c r="A708" s="3"/>
    </row>
    <row r="709" spans="1:1" ht="14.25" customHeight="1">
      <c r="A709" s="3"/>
    </row>
    <row r="710" spans="1:1" ht="14.25" customHeight="1">
      <c r="A710" s="3"/>
    </row>
    <row r="711" spans="1:1" ht="14.25" customHeight="1">
      <c r="A711" s="3"/>
    </row>
    <row r="712" spans="1:1" ht="14.25" customHeight="1">
      <c r="A712" s="3"/>
    </row>
    <row r="713" spans="1:1" ht="14.25" customHeight="1">
      <c r="A713" s="3"/>
    </row>
    <row r="714" spans="1:1" ht="14.25" customHeight="1">
      <c r="A714" s="3"/>
    </row>
    <row r="715" spans="1:1" ht="14.25" customHeight="1">
      <c r="A715" s="3"/>
    </row>
    <row r="716" spans="1:1" ht="14.25" customHeight="1">
      <c r="A716" s="3"/>
    </row>
    <row r="717" spans="1:1" ht="14.25" customHeight="1">
      <c r="A717" s="3"/>
    </row>
    <row r="718" spans="1:1" ht="14.25" customHeight="1">
      <c r="A718" s="3"/>
    </row>
    <row r="719" spans="1:1" ht="14.25" customHeight="1">
      <c r="A719" s="3"/>
    </row>
    <row r="720" spans="1:1" ht="14.25" customHeight="1">
      <c r="A720" s="3"/>
    </row>
    <row r="721" spans="1:1" ht="14.25" customHeight="1">
      <c r="A721" s="3"/>
    </row>
    <row r="722" spans="1:1" ht="14.25" customHeight="1">
      <c r="A722" s="3"/>
    </row>
    <row r="723" spans="1:1" ht="14.25" customHeight="1">
      <c r="A723" s="3"/>
    </row>
    <row r="724" spans="1:1" ht="14.25" customHeight="1">
      <c r="A724" s="3"/>
    </row>
    <row r="725" spans="1:1" ht="14.25" customHeight="1">
      <c r="A725" s="3"/>
    </row>
    <row r="726" spans="1:1" ht="14.25" customHeight="1">
      <c r="A726" s="3"/>
    </row>
    <row r="727" spans="1:1" ht="14.25" customHeight="1">
      <c r="A727" s="3"/>
    </row>
    <row r="728" spans="1:1" ht="14.25" customHeight="1">
      <c r="A728" s="3"/>
    </row>
    <row r="729" spans="1:1" ht="14.25" customHeight="1">
      <c r="A729" s="3"/>
    </row>
    <row r="730" spans="1:1" ht="14.25" customHeight="1">
      <c r="A730" s="3"/>
    </row>
    <row r="731" spans="1:1" ht="14.25" customHeight="1">
      <c r="A731" s="3"/>
    </row>
    <row r="732" spans="1:1" ht="14.25" customHeight="1">
      <c r="A732" s="3"/>
    </row>
    <row r="733" spans="1:1" ht="14.25" customHeight="1">
      <c r="A733" s="3"/>
    </row>
    <row r="734" spans="1:1" ht="14.25" customHeight="1">
      <c r="A734" s="3"/>
    </row>
    <row r="735" spans="1:1" ht="14.25" customHeight="1">
      <c r="A735" s="3"/>
    </row>
    <row r="736" spans="1:1" ht="14.25" customHeight="1">
      <c r="A736" s="3"/>
    </row>
    <row r="737" spans="1:1" ht="14.25" customHeight="1">
      <c r="A737" s="3"/>
    </row>
    <row r="738" spans="1:1" ht="14.25" customHeight="1">
      <c r="A738" s="3"/>
    </row>
    <row r="739" spans="1:1" ht="14.25" customHeight="1">
      <c r="A739" s="3"/>
    </row>
    <row r="740" spans="1:1" ht="14.25" customHeight="1">
      <c r="A740" s="3"/>
    </row>
    <row r="741" spans="1:1" ht="14.25" customHeight="1">
      <c r="A741" s="3"/>
    </row>
    <row r="742" spans="1:1" ht="14.25" customHeight="1">
      <c r="A742" s="3"/>
    </row>
    <row r="743" spans="1:1" ht="14.25" customHeight="1">
      <c r="A743" s="3"/>
    </row>
    <row r="744" spans="1:1" ht="14.25" customHeight="1">
      <c r="A744" s="3"/>
    </row>
    <row r="745" spans="1:1" ht="14.25" customHeight="1">
      <c r="A745" s="3"/>
    </row>
    <row r="746" spans="1:1" ht="14.25" customHeight="1">
      <c r="A746" s="3"/>
    </row>
    <row r="747" spans="1:1" ht="14.25" customHeight="1">
      <c r="A747" s="3"/>
    </row>
    <row r="748" spans="1:1" ht="14.25" customHeight="1">
      <c r="A748" s="3"/>
    </row>
    <row r="749" spans="1:1" ht="14.25" customHeight="1">
      <c r="A749" s="3"/>
    </row>
    <row r="750" spans="1:1" ht="14.25" customHeight="1">
      <c r="A750" s="3"/>
    </row>
    <row r="751" spans="1:1" ht="14.25" customHeight="1">
      <c r="A751" s="3"/>
    </row>
    <row r="752" spans="1:1" ht="14.25" customHeight="1">
      <c r="A752" s="3"/>
    </row>
    <row r="753" spans="1:1" ht="14.25" customHeight="1">
      <c r="A753" s="3"/>
    </row>
    <row r="754" spans="1:1" ht="14.25" customHeight="1">
      <c r="A754" s="3"/>
    </row>
    <row r="755" spans="1:1" ht="14.25" customHeight="1">
      <c r="A755" s="3"/>
    </row>
    <row r="756" spans="1:1" ht="14.25" customHeight="1">
      <c r="A756" s="3"/>
    </row>
    <row r="757" spans="1:1" ht="14.25" customHeight="1">
      <c r="A757" s="3"/>
    </row>
    <row r="758" spans="1:1" ht="14.25" customHeight="1">
      <c r="A758" s="3"/>
    </row>
    <row r="759" spans="1:1" ht="14.25" customHeight="1">
      <c r="A759" s="3"/>
    </row>
    <row r="760" spans="1:1" ht="14.25" customHeight="1">
      <c r="A760" s="3"/>
    </row>
    <row r="761" spans="1:1" ht="14.25" customHeight="1">
      <c r="A761" s="3"/>
    </row>
    <row r="762" spans="1:1" ht="14.25" customHeight="1">
      <c r="A762" s="3"/>
    </row>
    <row r="763" spans="1:1" ht="14.25" customHeight="1">
      <c r="A763" s="3"/>
    </row>
    <row r="764" spans="1:1" ht="14.25" customHeight="1">
      <c r="A764" s="3"/>
    </row>
    <row r="765" spans="1:1" ht="14.25" customHeight="1">
      <c r="A765" s="3"/>
    </row>
    <row r="766" spans="1:1" ht="14.25" customHeight="1">
      <c r="A766" s="3"/>
    </row>
    <row r="767" spans="1:1" ht="14.25" customHeight="1">
      <c r="A767" s="3"/>
    </row>
    <row r="768" spans="1:1" ht="14.25" customHeight="1">
      <c r="A768" s="3"/>
    </row>
    <row r="769" spans="1:1" ht="14.25" customHeight="1">
      <c r="A769" s="3"/>
    </row>
    <row r="770" spans="1:1" ht="14.25" customHeight="1">
      <c r="A770" s="3"/>
    </row>
    <row r="771" spans="1:1" ht="14.25" customHeight="1">
      <c r="A771" s="3"/>
    </row>
    <row r="772" spans="1:1" ht="14.25" customHeight="1">
      <c r="A772" s="3"/>
    </row>
    <row r="773" spans="1:1" ht="14.25" customHeight="1">
      <c r="A773" s="3"/>
    </row>
    <row r="774" spans="1:1" ht="14.25" customHeight="1">
      <c r="A774" s="3"/>
    </row>
    <row r="775" spans="1:1" ht="14.25" customHeight="1">
      <c r="A775" s="3"/>
    </row>
    <row r="776" spans="1:1" ht="14.25" customHeight="1">
      <c r="A776" s="3"/>
    </row>
    <row r="777" spans="1:1" ht="14.25" customHeight="1">
      <c r="A777" s="3"/>
    </row>
    <row r="778" spans="1:1" ht="14.25" customHeight="1">
      <c r="A778" s="3"/>
    </row>
    <row r="779" spans="1:1" ht="14.25" customHeight="1">
      <c r="A779" s="3"/>
    </row>
    <row r="780" spans="1:1" ht="14.25" customHeight="1">
      <c r="A780" s="3"/>
    </row>
    <row r="781" spans="1:1" ht="14.25" customHeight="1">
      <c r="A781" s="3"/>
    </row>
    <row r="782" spans="1:1" ht="14.25" customHeight="1">
      <c r="A782" s="3"/>
    </row>
    <row r="783" spans="1:1" ht="14.25" customHeight="1">
      <c r="A783" s="3"/>
    </row>
    <row r="784" spans="1:1" ht="14.25" customHeight="1">
      <c r="A784" s="3"/>
    </row>
    <row r="785" spans="1:1" ht="14.25" customHeight="1">
      <c r="A785" s="3"/>
    </row>
    <row r="786" spans="1:1" ht="14.25" customHeight="1">
      <c r="A786" s="3"/>
    </row>
    <row r="787" spans="1:1" ht="14.25" customHeight="1">
      <c r="A787" s="3"/>
    </row>
    <row r="788" spans="1:1" ht="14.25" customHeight="1">
      <c r="A788" s="3"/>
    </row>
    <row r="789" spans="1:1" ht="14.25" customHeight="1">
      <c r="A789" s="3"/>
    </row>
    <row r="790" spans="1:1" ht="14.25" customHeight="1">
      <c r="A790" s="3"/>
    </row>
    <row r="791" spans="1:1" ht="14.25" customHeight="1">
      <c r="A791" s="3"/>
    </row>
    <row r="792" spans="1:1" ht="14.25" customHeight="1">
      <c r="A792" s="3"/>
    </row>
    <row r="793" spans="1:1" ht="14.25" customHeight="1">
      <c r="A793" s="3"/>
    </row>
    <row r="794" spans="1:1" ht="14.25" customHeight="1">
      <c r="A794" s="3"/>
    </row>
    <row r="795" spans="1:1" ht="14.25" customHeight="1">
      <c r="A795" s="3"/>
    </row>
    <row r="796" spans="1:1" ht="14.25" customHeight="1">
      <c r="A796" s="3"/>
    </row>
    <row r="797" spans="1:1" ht="14.25" customHeight="1">
      <c r="A797" s="3"/>
    </row>
    <row r="798" spans="1:1" ht="14.25" customHeight="1">
      <c r="A798" s="3"/>
    </row>
    <row r="799" spans="1:1" ht="14.25" customHeight="1">
      <c r="A799" s="3"/>
    </row>
    <row r="800" spans="1:1" ht="14.25" customHeight="1">
      <c r="A800" s="3"/>
    </row>
    <row r="801" spans="1:1" ht="14.25" customHeight="1">
      <c r="A801" s="3"/>
    </row>
    <row r="802" spans="1:1" ht="14.25" customHeight="1">
      <c r="A802" s="3"/>
    </row>
    <row r="803" spans="1:1" ht="14.25" customHeight="1">
      <c r="A803" s="3"/>
    </row>
    <row r="804" spans="1:1" ht="14.25" customHeight="1">
      <c r="A804" s="3"/>
    </row>
    <row r="805" spans="1:1" ht="14.25" customHeight="1">
      <c r="A805" s="3"/>
    </row>
    <row r="806" spans="1:1" ht="14.25" customHeight="1">
      <c r="A806" s="3"/>
    </row>
    <row r="807" spans="1:1" ht="14.25" customHeight="1">
      <c r="A807" s="3"/>
    </row>
    <row r="808" spans="1:1" ht="14.25" customHeight="1">
      <c r="A808" s="3"/>
    </row>
    <row r="809" spans="1:1" ht="14.25" customHeight="1">
      <c r="A809" s="3"/>
    </row>
    <row r="810" spans="1:1" ht="14.25" customHeight="1">
      <c r="A810" s="3"/>
    </row>
    <row r="811" spans="1:1" ht="14.25" customHeight="1">
      <c r="A811" s="3"/>
    </row>
    <row r="812" spans="1:1" ht="14.25" customHeight="1">
      <c r="A812" s="3"/>
    </row>
    <row r="813" spans="1:1" ht="14.25" customHeight="1">
      <c r="A813" s="3"/>
    </row>
    <row r="814" spans="1:1" ht="14.25" customHeight="1">
      <c r="A814" s="3"/>
    </row>
    <row r="815" spans="1:1" ht="14.25" customHeight="1">
      <c r="A815" s="3"/>
    </row>
    <row r="816" spans="1:1" ht="14.25" customHeight="1">
      <c r="A816" s="3"/>
    </row>
    <row r="817" spans="1:1" ht="14.25" customHeight="1">
      <c r="A817" s="3"/>
    </row>
    <row r="818" spans="1:1" ht="14.25" customHeight="1">
      <c r="A818" s="3"/>
    </row>
    <row r="819" spans="1:1" ht="14.25" customHeight="1">
      <c r="A819" s="3"/>
    </row>
    <row r="820" spans="1:1" ht="14.25" customHeight="1">
      <c r="A820" s="3"/>
    </row>
    <row r="821" spans="1:1" ht="14.25" customHeight="1">
      <c r="A821" s="3"/>
    </row>
    <row r="822" spans="1:1" ht="14.25" customHeight="1">
      <c r="A822" s="3"/>
    </row>
    <row r="823" spans="1:1" ht="14.25" customHeight="1">
      <c r="A823" s="3"/>
    </row>
    <row r="824" spans="1:1" ht="14.25" customHeight="1">
      <c r="A824" s="3"/>
    </row>
    <row r="825" spans="1:1" ht="14.25" customHeight="1">
      <c r="A825" s="3"/>
    </row>
    <row r="826" spans="1:1" ht="14.25" customHeight="1">
      <c r="A826" s="3"/>
    </row>
    <row r="827" spans="1:1" ht="14.25" customHeight="1">
      <c r="A827" s="3"/>
    </row>
    <row r="828" spans="1:1" ht="14.25" customHeight="1">
      <c r="A828" s="3"/>
    </row>
    <row r="829" spans="1:1" ht="14.25" customHeight="1">
      <c r="A829" s="3"/>
    </row>
    <row r="830" spans="1:1" ht="14.25" customHeight="1">
      <c r="A830" s="3"/>
    </row>
    <row r="831" spans="1:1" ht="14.25" customHeight="1">
      <c r="A831" s="3"/>
    </row>
    <row r="832" spans="1:1" ht="14.25" customHeight="1">
      <c r="A832" s="3"/>
    </row>
    <row r="833" spans="1:1" ht="14.25" customHeight="1">
      <c r="A833" s="3"/>
    </row>
    <row r="834" spans="1:1" ht="14.25" customHeight="1">
      <c r="A834" s="3"/>
    </row>
    <row r="835" spans="1:1" ht="14.25" customHeight="1">
      <c r="A835" s="3"/>
    </row>
    <row r="836" spans="1:1" ht="14.25" customHeight="1">
      <c r="A836" s="3"/>
    </row>
    <row r="837" spans="1:1" ht="14.25" customHeight="1">
      <c r="A837" s="3"/>
    </row>
    <row r="838" spans="1:1" ht="14.25" customHeight="1">
      <c r="A838" s="3"/>
    </row>
    <row r="839" spans="1:1" ht="14.25" customHeight="1">
      <c r="A839" s="3"/>
    </row>
    <row r="840" spans="1:1" ht="14.25" customHeight="1">
      <c r="A840" s="3"/>
    </row>
    <row r="841" spans="1:1" ht="14.25" customHeight="1">
      <c r="A841" s="3"/>
    </row>
    <row r="842" spans="1:1" ht="14.25" customHeight="1">
      <c r="A842" s="3"/>
    </row>
    <row r="843" spans="1:1" ht="14.25" customHeight="1">
      <c r="A843" s="3"/>
    </row>
    <row r="844" spans="1:1" ht="14.25" customHeight="1">
      <c r="A844" s="3"/>
    </row>
    <row r="845" spans="1:1" ht="14.25" customHeight="1">
      <c r="A845" s="3"/>
    </row>
    <row r="846" spans="1:1" ht="14.25" customHeight="1">
      <c r="A846" s="3"/>
    </row>
    <row r="847" spans="1:1" ht="14.25" customHeight="1">
      <c r="A847" s="3"/>
    </row>
    <row r="848" spans="1:1" ht="14.25" customHeight="1">
      <c r="A848" s="3"/>
    </row>
    <row r="849" spans="1:1" ht="14.25" customHeight="1">
      <c r="A849" s="3"/>
    </row>
    <row r="850" spans="1:1" ht="14.25" customHeight="1">
      <c r="A850" s="3"/>
    </row>
    <row r="851" spans="1:1" ht="14.25" customHeight="1">
      <c r="A851" s="3"/>
    </row>
    <row r="852" spans="1:1" ht="14.25" customHeight="1">
      <c r="A852" s="3"/>
    </row>
    <row r="853" spans="1:1" ht="14.25" customHeight="1">
      <c r="A853" s="3"/>
    </row>
    <row r="854" spans="1:1" ht="14.25" customHeight="1">
      <c r="A854" s="3"/>
    </row>
    <row r="855" spans="1:1" ht="14.25" customHeight="1">
      <c r="A855" s="3"/>
    </row>
    <row r="856" spans="1:1" ht="14.25" customHeight="1">
      <c r="A856" s="3"/>
    </row>
    <row r="857" spans="1:1" ht="14.25" customHeight="1">
      <c r="A857" s="3"/>
    </row>
    <row r="858" spans="1:1" ht="14.25" customHeight="1">
      <c r="A858" s="3"/>
    </row>
    <row r="859" spans="1:1" ht="14.25" customHeight="1">
      <c r="A859" s="3"/>
    </row>
    <row r="860" spans="1:1" ht="14.25" customHeight="1">
      <c r="A860" s="3"/>
    </row>
    <row r="861" spans="1:1" ht="14.25" customHeight="1">
      <c r="A861" s="3"/>
    </row>
    <row r="862" spans="1:1" ht="14.25" customHeight="1">
      <c r="A862" s="3"/>
    </row>
    <row r="863" spans="1:1" ht="14.25" customHeight="1">
      <c r="A863" s="3"/>
    </row>
    <row r="864" spans="1:1" ht="14.25" customHeight="1">
      <c r="A864" s="3"/>
    </row>
    <row r="865" spans="1:1" ht="14.25" customHeight="1">
      <c r="A865" s="3"/>
    </row>
    <row r="866" spans="1:1" ht="14.25" customHeight="1">
      <c r="A866" s="3"/>
    </row>
    <row r="867" spans="1:1" ht="14.25" customHeight="1">
      <c r="A867" s="3"/>
    </row>
    <row r="868" spans="1:1" ht="14.25" customHeight="1">
      <c r="A868" s="3"/>
    </row>
    <row r="869" spans="1:1" ht="14.25" customHeight="1">
      <c r="A869" s="3"/>
    </row>
    <row r="870" spans="1:1" ht="14.25" customHeight="1">
      <c r="A870" s="3"/>
    </row>
    <row r="871" spans="1:1" ht="14.25" customHeight="1">
      <c r="A871" s="3"/>
    </row>
    <row r="872" spans="1:1" ht="14.25" customHeight="1">
      <c r="A872" s="3"/>
    </row>
    <row r="873" spans="1:1" ht="14.25" customHeight="1">
      <c r="A873" s="3"/>
    </row>
    <row r="874" spans="1:1" ht="14.25" customHeight="1">
      <c r="A874" s="3"/>
    </row>
    <row r="875" spans="1:1" ht="14.25" customHeight="1">
      <c r="A875" s="3"/>
    </row>
    <row r="876" spans="1:1" ht="14.25" customHeight="1">
      <c r="A876" s="3"/>
    </row>
    <row r="877" spans="1:1" ht="14.25" customHeight="1">
      <c r="A877" s="3"/>
    </row>
    <row r="878" spans="1:1" ht="14.25" customHeight="1">
      <c r="A878" s="3"/>
    </row>
    <row r="879" spans="1:1" ht="14.25" customHeight="1">
      <c r="A879" s="3"/>
    </row>
    <row r="880" spans="1:1" ht="14.25" customHeight="1">
      <c r="A880" s="3"/>
    </row>
    <row r="881" spans="1:1" ht="14.25" customHeight="1">
      <c r="A881" s="3"/>
    </row>
    <row r="882" spans="1:1" ht="14.25" customHeight="1">
      <c r="A882" s="3"/>
    </row>
    <row r="883" spans="1:1" ht="14.25" customHeight="1">
      <c r="A883" s="3"/>
    </row>
    <row r="884" spans="1:1" ht="14.25" customHeight="1">
      <c r="A884" s="3"/>
    </row>
    <row r="885" spans="1:1" ht="14.25" customHeight="1">
      <c r="A885" s="3"/>
    </row>
    <row r="886" spans="1:1" ht="14.25" customHeight="1">
      <c r="A886" s="3"/>
    </row>
    <row r="887" spans="1:1" ht="14.25" customHeight="1">
      <c r="A887" s="3"/>
    </row>
    <row r="888" spans="1:1" ht="14.25" customHeight="1">
      <c r="A888" s="3"/>
    </row>
    <row r="889" spans="1:1" ht="14.25" customHeight="1">
      <c r="A889" s="3"/>
    </row>
    <row r="890" spans="1:1" ht="14.25" customHeight="1">
      <c r="A890" s="3"/>
    </row>
    <row r="891" spans="1:1" ht="14.25" customHeight="1">
      <c r="A891" s="3"/>
    </row>
    <row r="892" spans="1:1" ht="14.25" customHeight="1">
      <c r="A892" s="3"/>
    </row>
    <row r="893" spans="1:1" ht="14.25" customHeight="1">
      <c r="A893" s="3"/>
    </row>
    <row r="894" spans="1:1" ht="14.25" customHeight="1">
      <c r="A894" s="3"/>
    </row>
    <row r="895" spans="1:1" ht="14.25" customHeight="1">
      <c r="A895" s="3"/>
    </row>
    <row r="896" spans="1:1" ht="14.25" customHeight="1">
      <c r="A896" s="3"/>
    </row>
    <row r="897" spans="1:1" ht="14.25" customHeight="1">
      <c r="A897" s="3"/>
    </row>
    <row r="898" spans="1:1" ht="14.25" customHeight="1">
      <c r="A898" s="3"/>
    </row>
    <row r="899" spans="1:1" ht="14.25" customHeight="1">
      <c r="A899" s="3"/>
    </row>
    <row r="900" spans="1:1" ht="14.25" customHeight="1">
      <c r="A900" s="3"/>
    </row>
    <row r="901" spans="1:1" ht="14.25" customHeight="1">
      <c r="A901" s="3"/>
    </row>
    <row r="902" spans="1:1" ht="14.25" customHeight="1">
      <c r="A902" s="3"/>
    </row>
    <row r="903" spans="1:1" ht="14.25" customHeight="1">
      <c r="A903" s="3"/>
    </row>
    <row r="904" spans="1:1" ht="14.25" customHeight="1">
      <c r="A904" s="3"/>
    </row>
    <row r="905" spans="1:1" ht="14.25" customHeight="1">
      <c r="A905" s="3"/>
    </row>
    <row r="906" spans="1:1" ht="14.25" customHeight="1">
      <c r="A906" s="3"/>
    </row>
    <row r="907" spans="1:1" ht="14.25" customHeight="1">
      <c r="A907" s="3"/>
    </row>
    <row r="908" spans="1:1" ht="14.25" customHeight="1">
      <c r="A908" s="3"/>
    </row>
    <row r="909" spans="1:1" ht="14.25" customHeight="1">
      <c r="A909" s="3"/>
    </row>
    <row r="910" spans="1:1" ht="14.25" customHeight="1">
      <c r="A910" s="3"/>
    </row>
    <row r="911" spans="1:1" ht="14.25" customHeight="1">
      <c r="A911" s="3"/>
    </row>
    <row r="912" spans="1:1" ht="14.25" customHeight="1">
      <c r="A912" s="3"/>
    </row>
    <row r="913" spans="1:1" ht="14.25" customHeight="1">
      <c r="A913" s="3"/>
    </row>
    <row r="914" spans="1:1" ht="14.25" customHeight="1">
      <c r="A914" s="3"/>
    </row>
    <row r="915" spans="1:1" ht="14.25" customHeight="1">
      <c r="A915" s="3"/>
    </row>
    <row r="916" spans="1:1" ht="14.25" customHeight="1">
      <c r="A916" s="3"/>
    </row>
    <row r="917" spans="1:1" ht="14.25" customHeight="1">
      <c r="A917" s="3"/>
    </row>
    <row r="918" spans="1:1" ht="14.25" customHeight="1">
      <c r="A918" s="3"/>
    </row>
    <row r="919" spans="1:1" ht="14.25" customHeight="1">
      <c r="A919" s="3"/>
    </row>
    <row r="920" spans="1:1" ht="14.25" customHeight="1">
      <c r="A920" s="3"/>
    </row>
    <row r="921" spans="1:1" ht="14.25" customHeight="1">
      <c r="A921" s="3"/>
    </row>
    <row r="922" spans="1:1" ht="14.25" customHeight="1">
      <c r="A922" s="3"/>
    </row>
    <row r="923" spans="1:1" ht="14.25" customHeight="1">
      <c r="A923" s="3"/>
    </row>
    <row r="924" spans="1:1" ht="14.25" customHeight="1">
      <c r="A924" s="3"/>
    </row>
    <row r="925" spans="1:1" ht="14.25" customHeight="1">
      <c r="A925" s="3"/>
    </row>
    <row r="926" spans="1:1" ht="14.25" customHeight="1">
      <c r="A926" s="3"/>
    </row>
    <row r="927" spans="1:1" ht="14.25" customHeight="1">
      <c r="A927" s="3"/>
    </row>
    <row r="928" spans="1:1" ht="14.25" customHeight="1">
      <c r="A928" s="3"/>
    </row>
    <row r="929" spans="1:1" ht="14.25" customHeight="1">
      <c r="A929" s="3"/>
    </row>
    <row r="930" spans="1:1" ht="14.25" customHeight="1">
      <c r="A930" s="3"/>
    </row>
    <row r="931" spans="1:1" ht="14.25" customHeight="1">
      <c r="A931" s="3"/>
    </row>
    <row r="932" spans="1:1" ht="14.25" customHeight="1">
      <c r="A932" s="3"/>
    </row>
    <row r="933" spans="1:1" ht="14.25" customHeight="1">
      <c r="A933" s="3"/>
    </row>
    <row r="934" spans="1:1" ht="14.25" customHeight="1">
      <c r="A934" s="3"/>
    </row>
    <row r="935" spans="1:1" ht="14.25" customHeight="1">
      <c r="A935" s="3"/>
    </row>
    <row r="936" spans="1:1" ht="14.25" customHeight="1">
      <c r="A936" s="3"/>
    </row>
    <row r="937" spans="1:1" ht="14.25" customHeight="1">
      <c r="A937" s="3"/>
    </row>
    <row r="938" spans="1:1" ht="14.25" customHeight="1">
      <c r="A938" s="3"/>
    </row>
    <row r="939" spans="1:1" ht="14.25" customHeight="1">
      <c r="A939" s="3"/>
    </row>
    <row r="940" spans="1:1" ht="14.25" customHeight="1">
      <c r="A940" s="3"/>
    </row>
    <row r="941" spans="1:1" ht="14.25" customHeight="1">
      <c r="A941" s="3"/>
    </row>
    <row r="942" spans="1:1" ht="14.25" customHeight="1">
      <c r="A942" s="3"/>
    </row>
    <row r="943" spans="1:1" ht="14.25" customHeight="1">
      <c r="A943" s="3"/>
    </row>
    <row r="944" spans="1:1" ht="14.25" customHeight="1">
      <c r="A944" s="3"/>
    </row>
    <row r="945" spans="1:1" ht="14.25" customHeight="1">
      <c r="A945" s="3"/>
    </row>
    <row r="946" spans="1:1" ht="14.25" customHeight="1">
      <c r="A946" s="3"/>
    </row>
    <row r="947" spans="1:1" ht="14.25" customHeight="1">
      <c r="A947" s="3"/>
    </row>
    <row r="948" spans="1:1" ht="14.25" customHeight="1">
      <c r="A948" s="3"/>
    </row>
    <row r="949" spans="1:1" ht="14.25" customHeight="1">
      <c r="A949" s="3"/>
    </row>
    <row r="950" spans="1:1" ht="14.25" customHeight="1">
      <c r="A950" s="3"/>
    </row>
    <row r="951" spans="1:1" ht="14.25" customHeight="1">
      <c r="A951" s="3"/>
    </row>
    <row r="952" spans="1:1" ht="14.25" customHeight="1">
      <c r="A952" s="3"/>
    </row>
    <row r="953" spans="1:1" ht="14.25" customHeight="1">
      <c r="A953" s="3"/>
    </row>
    <row r="954" spans="1:1" ht="14.25" customHeight="1">
      <c r="A954" s="3"/>
    </row>
    <row r="955" spans="1:1" ht="14.25" customHeight="1">
      <c r="A955" s="3"/>
    </row>
    <row r="956" spans="1:1" ht="14.25" customHeight="1">
      <c r="A956" s="3"/>
    </row>
    <row r="957" spans="1:1" ht="14.25" customHeight="1">
      <c r="A957" s="3"/>
    </row>
    <row r="958" spans="1:1" ht="14.25" customHeight="1">
      <c r="A958" s="3"/>
    </row>
    <row r="959" spans="1:1" ht="14.25" customHeight="1">
      <c r="A959" s="3"/>
    </row>
    <row r="960" spans="1:1" ht="14.25" customHeight="1">
      <c r="A960" s="3"/>
    </row>
    <row r="961" spans="1:1" ht="14.25" customHeight="1">
      <c r="A961" s="3"/>
    </row>
    <row r="962" spans="1:1" ht="14.25" customHeight="1">
      <c r="A962" s="3"/>
    </row>
    <row r="963" spans="1:1" ht="14.25" customHeight="1">
      <c r="A963" s="3"/>
    </row>
    <row r="964" spans="1:1" ht="14.25" customHeight="1">
      <c r="A964" s="3"/>
    </row>
    <row r="965" spans="1:1" ht="14.25" customHeight="1">
      <c r="A965" s="3"/>
    </row>
    <row r="966" spans="1:1" ht="14.25" customHeight="1">
      <c r="A966" s="3"/>
    </row>
    <row r="967" spans="1:1" ht="14.25" customHeight="1">
      <c r="A967" s="3"/>
    </row>
    <row r="968" spans="1:1" ht="14.25" customHeight="1">
      <c r="A968" s="3"/>
    </row>
    <row r="969" spans="1:1" ht="14.25" customHeight="1">
      <c r="A969" s="3"/>
    </row>
    <row r="970" spans="1:1" ht="14.25" customHeight="1">
      <c r="A970" s="3"/>
    </row>
    <row r="971" spans="1:1" ht="14.25" customHeight="1">
      <c r="A971" s="3"/>
    </row>
    <row r="972" spans="1:1" ht="14.25" customHeight="1">
      <c r="A972" s="3"/>
    </row>
    <row r="973" spans="1:1" ht="14.25" customHeight="1">
      <c r="A973" s="3"/>
    </row>
    <row r="974" spans="1:1" ht="14.25" customHeight="1">
      <c r="A974" s="3"/>
    </row>
    <row r="975" spans="1:1" ht="14.25" customHeight="1">
      <c r="A975" s="3"/>
    </row>
    <row r="976" spans="1:1" ht="14.25" customHeight="1">
      <c r="A976" s="3"/>
    </row>
    <row r="977" spans="1:1" ht="14.25" customHeight="1">
      <c r="A977" s="3"/>
    </row>
    <row r="978" spans="1:1" ht="14.25" customHeight="1">
      <c r="A978" s="3"/>
    </row>
    <row r="979" spans="1:1" ht="14.25" customHeight="1">
      <c r="A979" s="3"/>
    </row>
    <row r="980" spans="1:1" ht="14.25" customHeight="1">
      <c r="A980" s="3"/>
    </row>
    <row r="981" spans="1:1" ht="14.25" customHeight="1">
      <c r="A981" s="3"/>
    </row>
    <row r="982" spans="1:1" ht="14.25" customHeight="1">
      <c r="A982" s="3"/>
    </row>
    <row r="983" spans="1:1" ht="14.25" customHeight="1">
      <c r="A983" s="3"/>
    </row>
    <row r="984" spans="1:1" ht="14.25" customHeight="1">
      <c r="A984" s="3"/>
    </row>
    <row r="985" spans="1:1" ht="14.25" customHeight="1">
      <c r="A985" s="3"/>
    </row>
    <row r="986" spans="1:1" ht="14.25" customHeight="1">
      <c r="A986" s="3"/>
    </row>
    <row r="987" spans="1:1" ht="14.25" customHeight="1">
      <c r="A987" s="3"/>
    </row>
    <row r="988" spans="1:1" ht="14.25" customHeight="1">
      <c r="A988" s="3"/>
    </row>
    <row r="989" spans="1:1" ht="14.25" customHeight="1">
      <c r="A989" s="3"/>
    </row>
    <row r="990" spans="1:1" ht="14.25" customHeight="1">
      <c r="A990" s="3"/>
    </row>
    <row r="991" spans="1:1" ht="14.25" customHeight="1">
      <c r="A991" s="3"/>
    </row>
    <row r="992" spans="1:1" ht="14.25" customHeight="1">
      <c r="A992" s="3"/>
    </row>
    <row r="993" spans="1:1" ht="14.25" customHeight="1">
      <c r="A993" s="3"/>
    </row>
    <row r="994" spans="1:1" ht="14.25" customHeight="1">
      <c r="A994" s="3"/>
    </row>
    <row r="995" spans="1:1" ht="14.25" customHeight="1">
      <c r="A995" s="3"/>
    </row>
    <row r="996" spans="1:1" ht="14.25" customHeight="1">
      <c r="A996" s="3"/>
    </row>
    <row r="997" spans="1:1" ht="14.25" customHeight="1">
      <c r="A997" s="3"/>
    </row>
    <row r="998" spans="1:1" ht="14.25" customHeight="1">
      <c r="A998" s="3"/>
    </row>
    <row r="999" spans="1:1" ht="14.25" customHeight="1">
      <c r="A999" s="3"/>
    </row>
    <row r="1000" spans="1:1" ht="14.25" customHeight="1">
      <c r="A1000" s="3"/>
    </row>
  </sheetData>
  <hyperlinks>
    <hyperlink ref="A51" r:id="rId1" location="NRS354Sec612" xr:uid="{00000000-0004-0000-0000-000000000000}"/>
    <hyperlink ref="A52" r:id="rId2" location="NAC387Sec735" xr:uid="{00000000-0004-0000-0000-000001000000}"/>
    <hyperlink ref="A53" r:id="rId3" location="NAC354Sec650" xr:uid="{00000000-0004-0000-0000-000002000000}"/>
    <hyperlink ref="A54" r:id="rId4" xr:uid="{00000000-0004-0000-0000-000003000000}"/>
    <hyperlink ref="A55" r:id="rId5" xr:uid="{00000000-0004-0000-0000-000004000000}"/>
  </hyperlink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R1000"/>
  <sheetViews>
    <sheetView workbookViewId="0">
      <pane xSplit="3" ySplit="9" topLeftCell="D10" activePane="bottomRight" state="frozen"/>
      <selection pane="topRight" activeCell="D1" sqref="D1"/>
      <selection pane="bottomLeft" activeCell="A10" sqref="A10"/>
      <selection pane="bottomRight" activeCell="D10" sqref="D10"/>
    </sheetView>
  </sheetViews>
  <sheetFormatPr defaultColWidth="12.54296875" defaultRowHeight="15" customHeight="1"/>
  <cols>
    <col min="1" max="2" width="8.54296875" customWidth="1"/>
    <col min="3" max="3" width="39.81640625" customWidth="1"/>
    <col min="4" max="4" width="13.1796875" customWidth="1"/>
    <col min="5" max="5" width="14.1796875" customWidth="1"/>
    <col min="6" max="17" width="11.81640625" customWidth="1"/>
    <col min="18" max="18" width="67.1796875" customWidth="1"/>
    <col min="19" max="26" width="8.54296875" customWidth="1"/>
  </cols>
  <sheetData>
    <row r="1" spans="2:18" ht="14.25" customHeight="1">
      <c r="B1" s="29" t="s">
        <v>82</v>
      </c>
      <c r="C1" s="30" t="str">
        <f>Summary!C1</f>
        <v>Pathways In Education - Las Vegas</v>
      </c>
    </row>
    <row r="2" spans="2:18" ht="14.25" customHeight="1">
      <c r="B2" s="29" t="s">
        <v>83</v>
      </c>
      <c r="C2" s="30" t="str">
        <f>Summary!C2</f>
        <v>Las Vegas</v>
      </c>
    </row>
    <row r="3" spans="2:18" ht="14.25" customHeight="1">
      <c r="B3" s="29" t="s">
        <v>84</v>
      </c>
      <c r="C3" s="30">
        <f>Summary!C3</f>
        <v>2027</v>
      </c>
    </row>
    <row r="4" spans="2:18" ht="14.25" customHeight="1"/>
    <row r="5" spans="2:18" ht="14.25" customHeight="1"/>
    <row r="6" spans="2:18" ht="14.25" customHeight="1">
      <c r="B6" s="259" t="s">
        <v>407</v>
      </c>
      <c r="C6" s="260"/>
      <c r="D6" s="260"/>
      <c r="E6" s="260"/>
      <c r="F6" s="260"/>
      <c r="G6" s="260"/>
      <c r="H6" s="260"/>
      <c r="I6" s="260"/>
      <c r="J6" s="260"/>
      <c r="K6" s="260"/>
      <c r="L6" s="260"/>
      <c r="M6" s="260"/>
      <c r="N6" s="260"/>
      <c r="O6" s="260"/>
      <c r="P6" s="260"/>
      <c r="Q6" s="260"/>
    </row>
    <row r="7" spans="2:18" ht="14.25" customHeight="1">
      <c r="C7" s="127"/>
      <c r="D7" s="127"/>
      <c r="E7" s="127"/>
      <c r="F7" s="127"/>
      <c r="G7" s="127"/>
      <c r="H7" s="127"/>
      <c r="I7" s="127"/>
      <c r="J7" s="127"/>
      <c r="K7" s="127"/>
      <c r="L7" s="127"/>
      <c r="M7" s="127"/>
      <c r="N7" s="127"/>
      <c r="O7" s="127"/>
      <c r="P7" s="127"/>
      <c r="Q7" s="31"/>
    </row>
    <row r="8" spans="2:18" ht="14.25" customHeight="1">
      <c r="B8" s="35"/>
      <c r="D8" s="233" t="str">
        <f>Summary!D7</f>
        <v>2026-2027</v>
      </c>
      <c r="E8" s="128" t="str">
        <f>Summary!E7&amp;" Year 1 ---&gt;"</f>
        <v>2027-2028 Year 1 ---&gt;</v>
      </c>
      <c r="F8" s="129"/>
      <c r="G8" s="129"/>
      <c r="H8" s="129"/>
      <c r="I8" s="129"/>
      <c r="J8" s="129"/>
      <c r="K8" s="129"/>
      <c r="L8" s="129"/>
      <c r="M8" s="129"/>
      <c r="N8" s="129"/>
      <c r="O8" s="129"/>
      <c r="P8" s="129"/>
      <c r="Q8" s="130"/>
    </row>
    <row r="9" spans="2:18" ht="14.25" customHeight="1">
      <c r="B9" s="157" t="s">
        <v>89</v>
      </c>
      <c r="C9" s="158" t="s">
        <v>90</v>
      </c>
      <c r="D9" s="159" t="s">
        <v>408</v>
      </c>
      <c r="E9" s="234" t="s">
        <v>409</v>
      </c>
      <c r="F9" s="235" t="s">
        <v>410</v>
      </c>
      <c r="G9" s="235" t="s">
        <v>411</v>
      </c>
      <c r="H9" s="235" t="s">
        <v>412</v>
      </c>
      <c r="I9" s="235" t="s">
        <v>413</v>
      </c>
      <c r="J9" s="235" t="s">
        <v>414</v>
      </c>
      <c r="K9" s="235" t="s">
        <v>415</v>
      </c>
      <c r="L9" s="235" t="s">
        <v>416</v>
      </c>
      <c r="M9" s="235" t="s">
        <v>417</v>
      </c>
      <c r="N9" s="235" t="s">
        <v>418</v>
      </c>
      <c r="O9" s="235" t="s">
        <v>419</v>
      </c>
      <c r="P9" s="235" t="s">
        <v>420</v>
      </c>
      <c r="Q9" s="236" t="s">
        <v>421</v>
      </c>
      <c r="R9" s="158" t="s">
        <v>97</v>
      </c>
    </row>
    <row r="10" spans="2:18" ht="14.25" customHeight="1">
      <c r="B10" s="131"/>
      <c r="C10" s="57" t="s">
        <v>422</v>
      </c>
      <c r="D10" s="70">
        <v>0</v>
      </c>
      <c r="E10" s="237">
        <f t="shared" ref="E10:P10" si="0">D29</f>
        <v>135588.19999999995</v>
      </c>
      <c r="F10" s="132">
        <f t="shared" si="0"/>
        <v>157056.83124999993</v>
      </c>
      <c r="G10" s="132">
        <f t="shared" si="0"/>
        <v>154139.36643749994</v>
      </c>
      <c r="H10" s="132">
        <f t="shared" si="0"/>
        <v>151221.90162499994</v>
      </c>
      <c r="I10" s="132">
        <f t="shared" si="0"/>
        <v>148304.43681249995</v>
      </c>
      <c r="J10" s="132">
        <f t="shared" si="0"/>
        <v>149959.47199999995</v>
      </c>
      <c r="K10" s="132">
        <f t="shared" si="0"/>
        <v>151614.50718749996</v>
      </c>
      <c r="L10" s="132">
        <f t="shared" si="0"/>
        <v>153269.54237499996</v>
      </c>
      <c r="M10" s="132">
        <f t="shared" si="0"/>
        <v>154924.57756249997</v>
      </c>
      <c r="N10" s="132">
        <f t="shared" si="0"/>
        <v>156579.61274999997</v>
      </c>
      <c r="O10" s="132">
        <f t="shared" si="0"/>
        <v>158234.64793749998</v>
      </c>
      <c r="P10" s="132">
        <f t="shared" si="0"/>
        <v>159889.68312499998</v>
      </c>
      <c r="Q10" s="133"/>
      <c r="R10" s="10" t="s">
        <v>423</v>
      </c>
    </row>
    <row r="11" spans="2:18" ht="22.5" customHeight="1">
      <c r="B11" s="35"/>
      <c r="C11" s="72" t="s">
        <v>424</v>
      </c>
      <c r="D11" s="42"/>
      <c r="E11" s="238"/>
      <c r="F11" s="75"/>
      <c r="G11" s="75"/>
      <c r="H11" s="75"/>
      <c r="I11" s="75"/>
      <c r="J11" s="75"/>
      <c r="K11" s="75"/>
      <c r="L11" s="75"/>
      <c r="M11" s="75"/>
      <c r="N11" s="75"/>
      <c r="O11" s="75"/>
      <c r="P11" s="75"/>
      <c r="Q11" s="42"/>
    </row>
    <row r="12" spans="2:18" ht="14.25" customHeight="1">
      <c r="B12" s="35">
        <v>1000</v>
      </c>
      <c r="C12" s="43" t="s">
        <v>100</v>
      </c>
      <c r="D12" s="190">
        <f>Revenue!D$33</f>
        <v>0</v>
      </c>
      <c r="E12" s="134">
        <f>Revenue!E33/12</f>
        <v>0</v>
      </c>
      <c r="F12" s="135">
        <f t="shared" ref="F12:P12" si="1">E12</f>
        <v>0</v>
      </c>
      <c r="G12" s="135">
        <f t="shared" si="1"/>
        <v>0</v>
      </c>
      <c r="H12" s="135">
        <f t="shared" si="1"/>
        <v>0</v>
      </c>
      <c r="I12" s="135">
        <f t="shared" si="1"/>
        <v>0</v>
      </c>
      <c r="J12" s="135">
        <f t="shared" si="1"/>
        <v>0</v>
      </c>
      <c r="K12" s="135">
        <f t="shared" si="1"/>
        <v>0</v>
      </c>
      <c r="L12" s="135">
        <f t="shared" si="1"/>
        <v>0</v>
      </c>
      <c r="M12" s="135">
        <f t="shared" si="1"/>
        <v>0</v>
      </c>
      <c r="N12" s="135">
        <f t="shared" si="1"/>
        <v>0</v>
      </c>
      <c r="O12" s="135">
        <f t="shared" si="1"/>
        <v>0</v>
      </c>
      <c r="P12" s="135">
        <f t="shared" si="1"/>
        <v>0</v>
      </c>
      <c r="Q12" s="42">
        <f t="shared" ref="Q12:Q15" si="2">SUM(E12:P12)</f>
        <v>0</v>
      </c>
      <c r="R12" s="136"/>
    </row>
    <row r="13" spans="2:18" ht="14.25" customHeight="1">
      <c r="B13" s="35">
        <v>3000</v>
      </c>
      <c r="C13" s="43" t="s">
        <v>101</v>
      </c>
      <c r="D13" s="190">
        <f>Revenue!D42</f>
        <v>0</v>
      </c>
      <c r="E13" s="134">
        <f>Revenue!E42/12</f>
        <v>138570.83333333334</v>
      </c>
      <c r="F13" s="135">
        <f t="shared" ref="F13:P13" si="3">E13</f>
        <v>138570.83333333334</v>
      </c>
      <c r="G13" s="135">
        <f t="shared" si="3"/>
        <v>138570.83333333334</v>
      </c>
      <c r="H13" s="135">
        <f t="shared" si="3"/>
        <v>138570.83333333334</v>
      </c>
      <c r="I13" s="135">
        <f t="shared" si="3"/>
        <v>138570.83333333334</v>
      </c>
      <c r="J13" s="135">
        <f t="shared" si="3"/>
        <v>138570.83333333334</v>
      </c>
      <c r="K13" s="135">
        <f t="shared" si="3"/>
        <v>138570.83333333334</v>
      </c>
      <c r="L13" s="135">
        <f t="shared" si="3"/>
        <v>138570.83333333334</v>
      </c>
      <c r="M13" s="135">
        <f t="shared" si="3"/>
        <v>138570.83333333334</v>
      </c>
      <c r="N13" s="135">
        <f t="shared" si="3"/>
        <v>138570.83333333334</v>
      </c>
      <c r="O13" s="135">
        <f t="shared" si="3"/>
        <v>138570.83333333334</v>
      </c>
      <c r="P13" s="135">
        <f t="shared" si="3"/>
        <v>138570.83333333334</v>
      </c>
      <c r="Q13" s="42">
        <f t="shared" si="2"/>
        <v>1662849.9999999998</v>
      </c>
      <c r="R13" s="136"/>
    </row>
    <row r="14" spans="2:18" ht="14.25" customHeight="1">
      <c r="B14" s="35">
        <v>4000</v>
      </c>
      <c r="C14" s="43" t="s">
        <v>102</v>
      </c>
      <c r="D14" s="190">
        <f>Revenue!D56</f>
        <v>0</v>
      </c>
      <c r="E14" s="134"/>
      <c r="F14" s="135"/>
      <c r="G14" s="135"/>
      <c r="H14" s="135"/>
      <c r="I14" s="135">
        <f>Revenue!E56/8</f>
        <v>4572.5</v>
      </c>
      <c r="J14" s="135">
        <f t="shared" ref="J14:P14" si="4">I14</f>
        <v>4572.5</v>
      </c>
      <c r="K14" s="135">
        <f t="shared" si="4"/>
        <v>4572.5</v>
      </c>
      <c r="L14" s="135">
        <f t="shared" si="4"/>
        <v>4572.5</v>
      </c>
      <c r="M14" s="135">
        <f t="shared" si="4"/>
        <v>4572.5</v>
      </c>
      <c r="N14" s="135">
        <f t="shared" si="4"/>
        <v>4572.5</v>
      </c>
      <c r="O14" s="135">
        <f t="shared" si="4"/>
        <v>4572.5</v>
      </c>
      <c r="P14" s="135">
        <f t="shared" si="4"/>
        <v>4572.5</v>
      </c>
      <c r="Q14" s="42">
        <f t="shared" si="2"/>
        <v>36580</v>
      </c>
      <c r="R14" s="136"/>
    </row>
    <row r="15" spans="2:18" ht="14.25" customHeight="1">
      <c r="B15" s="207">
        <v>5000</v>
      </c>
      <c r="C15" s="239" t="s">
        <v>425</v>
      </c>
      <c r="D15" s="68">
        <f>Revenue!D65</f>
        <v>1500000</v>
      </c>
      <c r="E15" s="137"/>
      <c r="F15" s="138"/>
      <c r="G15" s="138"/>
      <c r="H15" s="138"/>
      <c r="I15" s="138"/>
      <c r="J15" s="138"/>
      <c r="K15" s="138"/>
      <c r="L15" s="138"/>
      <c r="M15" s="138"/>
      <c r="N15" s="138"/>
      <c r="O15" s="138"/>
      <c r="P15" s="138"/>
      <c r="Q15" s="164">
        <f t="shared" si="2"/>
        <v>0</v>
      </c>
      <c r="R15" s="136"/>
    </row>
    <row r="16" spans="2:18" ht="14.25" customHeight="1">
      <c r="B16" s="35"/>
      <c r="C16" s="43" t="s">
        <v>426</v>
      </c>
      <c r="D16" s="42">
        <f t="shared" ref="D16:Q16" si="5">SUM(D12:D15)</f>
        <v>1500000</v>
      </c>
      <c r="E16" s="238">
        <f t="shared" si="5"/>
        <v>138570.83333333334</v>
      </c>
      <c r="F16" s="75">
        <f t="shared" si="5"/>
        <v>138570.83333333334</v>
      </c>
      <c r="G16" s="75">
        <f t="shared" si="5"/>
        <v>138570.83333333334</v>
      </c>
      <c r="H16" s="75">
        <f t="shared" si="5"/>
        <v>138570.83333333334</v>
      </c>
      <c r="I16" s="75">
        <f t="shared" si="5"/>
        <v>143143.33333333334</v>
      </c>
      <c r="J16" s="75">
        <f t="shared" si="5"/>
        <v>143143.33333333334</v>
      </c>
      <c r="K16" s="75">
        <f t="shared" si="5"/>
        <v>143143.33333333334</v>
      </c>
      <c r="L16" s="75">
        <f t="shared" si="5"/>
        <v>143143.33333333334</v>
      </c>
      <c r="M16" s="75">
        <f t="shared" si="5"/>
        <v>143143.33333333334</v>
      </c>
      <c r="N16" s="75">
        <f t="shared" si="5"/>
        <v>143143.33333333334</v>
      </c>
      <c r="O16" s="75">
        <f t="shared" si="5"/>
        <v>143143.33333333334</v>
      </c>
      <c r="P16" s="75">
        <f t="shared" si="5"/>
        <v>143143.33333333334</v>
      </c>
      <c r="Q16" s="42">
        <f t="shared" si="5"/>
        <v>1699429.9999999998</v>
      </c>
      <c r="R16" s="139"/>
    </row>
    <row r="17" spans="2:18" ht="14.25" customHeight="1">
      <c r="B17" s="35"/>
      <c r="C17" s="75"/>
      <c r="D17" s="42"/>
      <c r="E17" s="238"/>
      <c r="F17" s="75"/>
      <c r="G17" s="75"/>
      <c r="H17" s="75"/>
      <c r="I17" s="75"/>
      <c r="J17" s="75"/>
      <c r="K17" s="75"/>
      <c r="L17" s="75"/>
      <c r="M17" s="75"/>
      <c r="N17" s="75"/>
      <c r="O17" s="75"/>
      <c r="P17" s="75"/>
      <c r="Q17" s="42"/>
      <c r="R17" s="139"/>
    </row>
    <row r="18" spans="2:18" ht="14.25" customHeight="1">
      <c r="B18" s="35"/>
      <c r="C18" s="72" t="s">
        <v>427</v>
      </c>
      <c r="D18" s="42"/>
      <c r="E18" s="238"/>
      <c r="F18" s="75"/>
      <c r="G18" s="75"/>
      <c r="H18" s="75"/>
      <c r="I18" s="75"/>
      <c r="J18" s="75"/>
      <c r="K18" s="75"/>
      <c r="L18" s="75"/>
      <c r="M18" s="75"/>
      <c r="N18" s="75"/>
      <c r="O18" s="75"/>
      <c r="P18" s="75"/>
      <c r="Q18" s="42"/>
      <c r="R18" s="139"/>
    </row>
    <row r="19" spans="2:18" ht="14.25" customHeight="1">
      <c r="B19" s="35">
        <v>100</v>
      </c>
      <c r="C19" s="10" t="s">
        <v>108</v>
      </c>
      <c r="D19" s="190">
        <f>Staff!D120</f>
        <v>127000</v>
      </c>
      <c r="E19" s="134">
        <f>Staff!E120/12</f>
        <v>51153.708333333336</v>
      </c>
      <c r="F19" s="135">
        <f t="shared" ref="F19:P19" si="6">E19</f>
        <v>51153.708333333336</v>
      </c>
      <c r="G19" s="135">
        <f t="shared" si="6"/>
        <v>51153.708333333336</v>
      </c>
      <c r="H19" s="135">
        <f t="shared" si="6"/>
        <v>51153.708333333336</v>
      </c>
      <c r="I19" s="135">
        <f t="shared" si="6"/>
        <v>51153.708333333336</v>
      </c>
      <c r="J19" s="135">
        <f t="shared" si="6"/>
        <v>51153.708333333336</v>
      </c>
      <c r="K19" s="135">
        <f t="shared" si="6"/>
        <v>51153.708333333336</v>
      </c>
      <c r="L19" s="135">
        <f t="shared" si="6"/>
        <v>51153.708333333336</v>
      </c>
      <c r="M19" s="135">
        <f t="shared" si="6"/>
        <v>51153.708333333336</v>
      </c>
      <c r="N19" s="135">
        <f t="shared" si="6"/>
        <v>51153.708333333336</v>
      </c>
      <c r="O19" s="135">
        <f t="shared" si="6"/>
        <v>51153.708333333336</v>
      </c>
      <c r="P19" s="135">
        <f t="shared" si="6"/>
        <v>51153.708333333336</v>
      </c>
      <c r="Q19" s="42">
        <f t="shared" ref="Q19:Q24" si="7">SUM(E19:P19)</f>
        <v>613844.5</v>
      </c>
      <c r="R19" s="136"/>
    </row>
    <row r="20" spans="2:18" ht="14.25" customHeight="1">
      <c r="B20" s="35">
        <v>200</v>
      </c>
      <c r="C20" s="10" t="s">
        <v>109</v>
      </c>
      <c r="D20" s="190">
        <f>Staff!D130</f>
        <v>79381.8</v>
      </c>
      <c r="E20" s="134">
        <f>D20/12</f>
        <v>6615.1500000000005</v>
      </c>
      <c r="F20" s="135">
        <f>Staff!E130/12</f>
        <v>31001.246062499999</v>
      </c>
      <c r="G20" s="135">
        <f t="shared" ref="G20:P20" si="8">F20</f>
        <v>31001.246062499999</v>
      </c>
      <c r="H20" s="135">
        <f t="shared" si="8"/>
        <v>31001.246062499999</v>
      </c>
      <c r="I20" s="135">
        <f t="shared" si="8"/>
        <v>31001.246062499999</v>
      </c>
      <c r="J20" s="135">
        <f t="shared" si="8"/>
        <v>31001.246062499999</v>
      </c>
      <c r="K20" s="135">
        <f t="shared" si="8"/>
        <v>31001.246062499999</v>
      </c>
      <c r="L20" s="135">
        <f t="shared" si="8"/>
        <v>31001.246062499999</v>
      </c>
      <c r="M20" s="135">
        <f t="shared" si="8"/>
        <v>31001.246062499999</v>
      </c>
      <c r="N20" s="135">
        <f t="shared" si="8"/>
        <v>31001.246062499999</v>
      </c>
      <c r="O20" s="135">
        <f t="shared" si="8"/>
        <v>31001.246062499999</v>
      </c>
      <c r="P20" s="135">
        <f t="shared" si="8"/>
        <v>31001.246062499999</v>
      </c>
      <c r="Q20" s="42">
        <f t="shared" si="7"/>
        <v>347628.85668749997</v>
      </c>
      <c r="R20" s="136"/>
    </row>
    <row r="21" spans="2:18" ht="14.25" customHeight="1">
      <c r="B21" s="35">
        <v>300</v>
      </c>
      <c r="C21" s="10" t="s">
        <v>110</v>
      </c>
      <c r="D21" s="190">
        <f>Services!E100</f>
        <v>891205</v>
      </c>
      <c r="E21" s="134">
        <f>Services!F100/12</f>
        <v>45172.927083333336</v>
      </c>
      <c r="F21" s="135">
        <f t="shared" ref="F21:P21" si="9">E21</f>
        <v>45172.927083333336</v>
      </c>
      <c r="G21" s="135">
        <f t="shared" si="9"/>
        <v>45172.927083333336</v>
      </c>
      <c r="H21" s="135">
        <f t="shared" si="9"/>
        <v>45172.927083333336</v>
      </c>
      <c r="I21" s="135">
        <f t="shared" si="9"/>
        <v>45172.927083333336</v>
      </c>
      <c r="J21" s="135">
        <f t="shared" si="9"/>
        <v>45172.927083333336</v>
      </c>
      <c r="K21" s="135">
        <f t="shared" si="9"/>
        <v>45172.927083333336</v>
      </c>
      <c r="L21" s="135">
        <f t="shared" si="9"/>
        <v>45172.927083333336</v>
      </c>
      <c r="M21" s="135">
        <f t="shared" si="9"/>
        <v>45172.927083333336</v>
      </c>
      <c r="N21" s="135">
        <f t="shared" si="9"/>
        <v>45172.927083333336</v>
      </c>
      <c r="O21" s="135">
        <f t="shared" si="9"/>
        <v>45172.927083333336</v>
      </c>
      <c r="P21" s="135">
        <f t="shared" si="9"/>
        <v>45172.927083333336</v>
      </c>
      <c r="Q21" s="42">
        <f t="shared" si="7"/>
        <v>542075.12499999988</v>
      </c>
      <c r="R21" s="136"/>
    </row>
    <row r="22" spans="2:18" ht="14.25" customHeight="1">
      <c r="B22" s="35">
        <v>600</v>
      </c>
      <c r="C22" s="10" t="s">
        <v>111</v>
      </c>
      <c r="D22" s="190">
        <f>Supplies!E80</f>
        <v>146100</v>
      </c>
      <c r="E22" s="134">
        <f>Supplies!F80/12</f>
        <v>7968.75</v>
      </c>
      <c r="F22" s="135">
        <f t="shared" ref="F22:P22" si="10">E22</f>
        <v>7968.75</v>
      </c>
      <c r="G22" s="135">
        <f t="shared" si="10"/>
        <v>7968.75</v>
      </c>
      <c r="H22" s="135">
        <f t="shared" si="10"/>
        <v>7968.75</v>
      </c>
      <c r="I22" s="135">
        <f t="shared" si="10"/>
        <v>7968.75</v>
      </c>
      <c r="J22" s="135">
        <f t="shared" si="10"/>
        <v>7968.75</v>
      </c>
      <c r="K22" s="135">
        <f t="shared" si="10"/>
        <v>7968.75</v>
      </c>
      <c r="L22" s="135">
        <f t="shared" si="10"/>
        <v>7968.75</v>
      </c>
      <c r="M22" s="135">
        <f t="shared" si="10"/>
        <v>7968.75</v>
      </c>
      <c r="N22" s="135">
        <f t="shared" si="10"/>
        <v>7968.75</v>
      </c>
      <c r="O22" s="135">
        <f t="shared" si="10"/>
        <v>7968.75</v>
      </c>
      <c r="P22" s="135">
        <f t="shared" si="10"/>
        <v>7968.75</v>
      </c>
      <c r="Q22" s="42">
        <f t="shared" si="7"/>
        <v>95625</v>
      </c>
      <c r="R22" s="136"/>
    </row>
    <row r="23" spans="2:18" ht="14.25" customHeight="1">
      <c r="B23" s="35">
        <v>700</v>
      </c>
      <c r="C23" s="10" t="s">
        <v>113</v>
      </c>
      <c r="D23" s="190">
        <f>'Capital &amp; Debt'!E25</f>
        <v>68750</v>
      </c>
      <c r="E23" s="134">
        <f>'Capital &amp; Debt'!F25/12</f>
        <v>416.66666666666669</v>
      </c>
      <c r="F23" s="135">
        <f t="shared" ref="F23:P23" si="11">E23</f>
        <v>416.66666666666669</v>
      </c>
      <c r="G23" s="135">
        <f t="shared" si="11"/>
        <v>416.66666666666669</v>
      </c>
      <c r="H23" s="135">
        <f t="shared" si="11"/>
        <v>416.66666666666669</v>
      </c>
      <c r="I23" s="135">
        <f t="shared" si="11"/>
        <v>416.66666666666669</v>
      </c>
      <c r="J23" s="135">
        <f t="shared" si="11"/>
        <v>416.66666666666669</v>
      </c>
      <c r="K23" s="135">
        <f t="shared" si="11"/>
        <v>416.66666666666669</v>
      </c>
      <c r="L23" s="135">
        <f t="shared" si="11"/>
        <v>416.66666666666669</v>
      </c>
      <c r="M23" s="135">
        <f t="shared" si="11"/>
        <v>416.66666666666669</v>
      </c>
      <c r="N23" s="135">
        <f t="shared" si="11"/>
        <v>416.66666666666669</v>
      </c>
      <c r="O23" s="135">
        <f t="shared" si="11"/>
        <v>416.66666666666669</v>
      </c>
      <c r="P23" s="135">
        <f t="shared" si="11"/>
        <v>416.66666666666669</v>
      </c>
      <c r="Q23" s="42">
        <f t="shared" si="7"/>
        <v>5000</v>
      </c>
      <c r="R23" s="136"/>
    </row>
    <row r="24" spans="2:18" ht="14.25" customHeight="1">
      <c r="B24" s="207">
        <v>800</v>
      </c>
      <c r="C24" s="240" t="s">
        <v>117</v>
      </c>
      <c r="D24" s="68">
        <f>'Capital &amp; Debt'!E38</f>
        <v>51975</v>
      </c>
      <c r="E24" s="137">
        <f>'Capital &amp; Debt'!F38/12</f>
        <v>5775</v>
      </c>
      <c r="F24" s="138">
        <f t="shared" ref="F24:P24" si="12">E24</f>
        <v>5775</v>
      </c>
      <c r="G24" s="138">
        <f t="shared" si="12"/>
        <v>5775</v>
      </c>
      <c r="H24" s="138">
        <f t="shared" si="12"/>
        <v>5775</v>
      </c>
      <c r="I24" s="138">
        <f t="shared" si="12"/>
        <v>5775</v>
      </c>
      <c r="J24" s="138">
        <f t="shared" si="12"/>
        <v>5775</v>
      </c>
      <c r="K24" s="138">
        <f t="shared" si="12"/>
        <v>5775</v>
      </c>
      <c r="L24" s="138">
        <f t="shared" si="12"/>
        <v>5775</v>
      </c>
      <c r="M24" s="138">
        <f t="shared" si="12"/>
        <v>5775</v>
      </c>
      <c r="N24" s="138">
        <f t="shared" si="12"/>
        <v>5775</v>
      </c>
      <c r="O24" s="138">
        <f t="shared" si="12"/>
        <v>5775</v>
      </c>
      <c r="P24" s="138">
        <f t="shared" si="12"/>
        <v>5775</v>
      </c>
      <c r="Q24" s="164">
        <f t="shared" si="7"/>
        <v>69300</v>
      </c>
      <c r="R24" s="136"/>
    </row>
    <row r="25" spans="2:18" ht="14.25" customHeight="1">
      <c r="B25" s="35"/>
      <c r="C25" s="43" t="s">
        <v>428</v>
      </c>
      <c r="D25" s="42">
        <f t="shared" ref="D25:Q25" si="13">SUM(D19:D24)</f>
        <v>1364411.8</v>
      </c>
      <c r="E25" s="238">
        <f t="shared" si="13"/>
        <v>117102.20208333335</v>
      </c>
      <c r="F25" s="75">
        <f t="shared" si="13"/>
        <v>141488.29814583334</v>
      </c>
      <c r="G25" s="75">
        <f t="shared" si="13"/>
        <v>141488.29814583334</v>
      </c>
      <c r="H25" s="75">
        <f t="shared" si="13"/>
        <v>141488.29814583334</v>
      </c>
      <c r="I25" s="75">
        <f t="shared" si="13"/>
        <v>141488.29814583334</v>
      </c>
      <c r="J25" s="75">
        <f t="shared" si="13"/>
        <v>141488.29814583334</v>
      </c>
      <c r="K25" s="75">
        <f t="shared" si="13"/>
        <v>141488.29814583334</v>
      </c>
      <c r="L25" s="75">
        <f t="shared" si="13"/>
        <v>141488.29814583334</v>
      </c>
      <c r="M25" s="75">
        <f t="shared" si="13"/>
        <v>141488.29814583334</v>
      </c>
      <c r="N25" s="75">
        <f t="shared" si="13"/>
        <v>141488.29814583334</v>
      </c>
      <c r="O25" s="75">
        <f t="shared" si="13"/>
        <v>141488.29814583334</v>
      </c>
      <c r="P25" s="75">
        <f t="shared" si="13"/>
        <v>141488.29814583334</v>
      </c>
      <c r="Q25" s="42">
        <f t="shared" si="13"/>
        <v>1673473.4816874997</v>
      </c>
      <c r="R25" s="139"/>
    </row>
    <row r="26" spans="2:18" ht="14.25" customHeight="1">
      <c r="B26" s="101"/>
      <c r="C26" s="241"/>
      <c r="D26" s="78"/>
      <c r="E26" s="140"/>
      <c r="F26" s="141"/>
      <c r="G26" s="141"/>
      <c r="H26" s="141"/>
      <c r="I26" s="141"/>
      <c r="J26" s="141"/>
      <c r="K26" s="141"/>
      <c r="L26" s="141"/>
      <c r="M26" s="141"/>
      <c r="N26" s="141"/>
      <c r="O26" s="141"/>
      <c r="P26" s="141"/>
      <c r="Q26" s="78"/>
      <c r="R26" s="139"/>
    </row>
    <row r="27" spans="2:18" ht="14.25" customHeight="1">
      <c r="B27" s="35"/>
      <c r="C27" s="10" t="s">
        <v>429</v>
      </c>
      <c r="D27" s="42">
        <f t="shared" ref="D27:Q27" si="14">D16-D25</f>
        <v>135588.19999999995</v>
      </c>
      <c r="E27" s="238">
        <f t="shared" si="14"/>
        <v>21468.631249999991</v>
      </c>
      <c r="F27" s="75">
        <f t="shared" si="14"/>
        <v>-2917.4648124999949</v>
      </c>
      <c r="G27" s="75">
        <f t="shared" si="14"/>
        <v>-2917.4648124999949</v>
      </c>
      <c r="H27" s="75">
        <f t="shared" si="14"/>
        <v>-2917.4648124999949</v>
      </c>
      <c r="I27" s="75">
        <f t="shared" si="14"/>
        <v>1655.0351875000051</v>
      </c>
      <c r="J27" s="75">
        <f t="shared" si="14"/>
        <v>1655.0351875000051</v>
      </c>
      <c r="K27" s="75">
        <f t="shared" si="14"/>
        <v>1655.0351875000051</v>
      </c>
      <c r="L27" s="75">
        <f t="shared" si="14"/>
        <v>1655.0351875000051</v>
      </c>
      <c r="M27" s="75">
        <f t="shared" si="14"/>
        <v>1655.0351875000051</v>
      </c>
      <c r="N27" s="75">
        <f t="shared" si="14"/>
        <v>1655.0351875000051</v>
      </c>
      <c r="O27" s="75">
        <f t="shared" si="14"/>
        <v>1655.0351875000051</v>
      </c>
      <c r="P27" s="75">
        <f t="shared" si="14"/>
        <v>1655.0351875000051</v>
      </c>
      <c r="Q27" s="42">
        <f t="shared" si="14"/>
        <v>25956.518312500091</v>
      </c>
      <c r="R27" s="139"/>
    </row>
    <row r="28" spans="2:18" ht="14.25" customHeight="1">
      <c r="B28" s="35"/>
      <c r="C28" s="10"/>
      <c r="D28" s="42"/>
      <c r="E28" s="238"/>
      <c r="F28" s="75"/>
      <c r="G28" s="75"/>
      <c r="H28" s="75"/>
      <c r="I28" s="75"/>
      <c r="J28" s="75"/>
      <c r="K28" s="75"/>
      <c r="L28" s="75"/>
      <c r="M28" s="75"/>
      <c r="N28" s="75"/>
      <c r="O28" s="75"/>
      <c r="P28" s="75"/>
      <c r="Q28" s="42"/>
      <c r="R28" s="139"/>
    </row>
    <row r="29" spans="2:18" ht="14.25" customHeight="1">
      <c r="B29" s="242"/>
      <c r="C29" s="142" t="s">
        <v>430</v>
      </c>
      <c r="D29" s="52">
        <f t="shared" ref="D29:P29" si="15">D10+D27</f>
        <v>135588.19999999995</v>
      </c>
      <c r="E29" s="243">
        <f t="shared" si="15"/>
        <v>157056.83124999993</v>
      </c>
      <c r="F29" s="143">
        <f t="shared" si="15"/>
        <v>154139.36643749994</v>
      </c>
      <c r="G29" s="143">
        <f t="shared" si="15"/>
        <v>151221.90162499994</v>
      </c>
      <c r="H29" s="143">
        <f t="shared" si="15"/>
        <v>148304.43681249995</v>
      </c>
      <c r="I29" s="143">
        <f t="shared" si="15"/>
        <v>149959.47199999995</v>
      </c>
      <c r="J29" s="143">
        <f t="shared" si="15"/>
        <v>151614.50718749996</v>
      </c>
      <c r="K29" s="143">
        <f t="shared" si="15"/>
        <v>153269.54237499996</v>
      </c>
      <c r="L29" s="143">
        <f t="shared" si="15"/>
        <v>154924.57756249997</v>
      </c>
      <c r="M29" s="143">
        <f t="shared" si="15"/>
        <v>156579.61274999997</v>
      </c>
      <c r="N29" s="143">
        <f t="shared" si="15"/>
        <v>158234.64793749998</v>
      </c>
      <c r="O29" s="143">
        <f t="shared" si="15"/>
        <v>159889.68312499998</v>
      </c>
      <c r="P29" s="143">
        <f t="shared" si="15"/>
        <v>161544.71831249999</v>
      </c>
      <c r="Q29" s="144"/>
      <c r="R29" s="139" t="s">
        <v>431</v>
      </c>
    </row>
    <row r="30" spans="2:18" ht="14.25" customHeight="1">
      <c r="B30" s="35"/>
    </row>
    <row r="31" spans="2:18" ht="14.25" customHeight="1"/>
    <row r="32" spans="2: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6:Q6"/>
  </mergeCells>
  <conditionalFormatting sqref="D27:Q29">
    <cfRule type="cellIs" dxfId="0" priority="1" operator="lessThan">
      <formula>0</formula>
    </cfRule>
  </conditionalFormatting>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000"/>
  <sheetViews>
    <sheetView workbookViewId="0"/>
  </sheetViews>
  <sheetFormatPr defaultColWidth="12.54296875" defaultRowHeight="15" customHeight="1"/>
  <cols>
    <col min="1" max="1" width="22.54296875" customWidth="1"/>
    <col min="2" max="2" width="3.81640625" customWidth="1"/>
    <col min="3" max="3" width="54.54296875" customWidth="1"/>
    <col min="4" max="4" width="13.7265625" customWidth="1"/>
    <col min="5" max="5" width="3.54296875" customWidth="1"/>
    <col min="6" max="6" width="51.7265625" customWidth="1"/>
    <col min="7" max="7" width="12.1796875" customWidth="1"/>
    <col min="8" max="8" width="8.54296875" customWidth="1"/>
    <col min="9" max="9" width="74.81640625" customWidth="1"/>
    <col min="10" max="10" width="8.54296875" customWidth="1"/>
    <col min="11" max="11" width="3.26953125" customWidth="1"/>
    <col min="12" max="12" width="39.453125" customWidth="1"/>
    <col min="13" max="14" width="8.54296875" customWidth="1"/>
    <col min="15" max="15" width="32" customWidth="1"/>
    <col min="16" max="16" width="11.1796875" customWidth="1"/>
    <col min="17" max="26" width="8.54296875" customWidth="1"/>
  </cols>
  <sheetData>
    <row r="1" spans="1:16" ht="14.25" customHeight="1">
      <c r="A1" s="262" t="s">
        <v>432</v>
      </c>
      <c r="B1" s="263"/>
      <c r="C1" s="263"/>
    </row>
    <row r="2" spans="1:16" ht="14.25" customHeight="1">
      <c r="O2" s="264" t="s">
        <v>433</v>
      </c>
      <c r="P2" s="263"/>
    </row>
    <row r="3" spans="1:16" ht="14.25" customHeight="1">
      <c r="A3" s="244" t="s">
        <v>434</v>
      </c>
      <c r="C3" s="244" t="s">
        <v>435</v>
      </c>
      <c r="D3" s="245" t="s">
        <v>436</v>
      </c>
      <c r="F3" s="244" t="s">
        <v>437</v>
      </c>
      <c r="G3" s="245" t="s">
        <v>436</v>
      </c>
      <c r="I3" s="244" t="s">
        <v>438</v>
      </c>
      <c r="J3" s="245" t="s">
        <v>436</v>
      </c>
      <c r="L3" s="244" t="s">
        <v>439</v>
      </c>
      <c r="M3" s="245" t="s">
        <v>436</v>
      </c>
      <c r="O3" s="244" t="s">
        <v>440</v>
      </c>
      <c r="P3" s="235" t="s">
        <v>441</v>
      </c>
    </row>
    <row r="4" spans="1:16" ht="14.25" customHeight="1">
      <c r="A4" s="26" t="s">
        <v>229</v>
      </c>
      <c r="C4" s="26" t="s">
        <v>266</v>
      </c>
      <c r="D4" s="35">
        <v>610</v>
      </c>
      <c r="F4" s="26" t="s">
        <v>323</v>
      </c>
      <c r="G4" s="35">
        <v>320</v>
      </c>
      <c r="I4" s="26" t="s">
        <v>442</v>
      </c>
      <c r="J4" s="26">
        <v>450</v>
      </c>
      <c r="L4" s="26" t="s">
        <v>403</v>
      </c>
      <c r="M4" s="26">
        <v>831</v>
      </c>
      <c r="O4" s="26" t="s">
        <v>443</v>
      </c>
      <c r="P4" s="75">
        <v>9502</v>
      </c>
    </row>
    <row r="5" spans="1:16" ht="14.25" customHeight="1">
      <c r="A5" s="26" t="s">
        <v>244</v>
      </c>
      <c r="C5" s="26" t="s">
        <v>444</v>
      </c>
      <c r="D5" s="35">
        <v>612</v>
      </c>
      <c r="F5" s="26" t="s">
        <v>325</v>
      </c>
      <c r="G5" s="35">
        <v>331</v>
      </c>
      <c r="I5" s="26" t="s">
        <v>445</v>
      </c>
      <c r="J5" s="26">
        <v>710</v>
      </c>
      <c r="L5" s="26" t="s">
        <v>401</v>
      </c>
      <c r="M5" s="26">
        <v>832</v>
      </c>
      <c r="O5" s="26" t="s">
        <v>446</v>
      </c>
      <c r="P5" s="75">
        <v>10202</v>
      </c>
    </row>
    <row r="6" spans="1:16" ht="14.25" customHeight="1">
      <c r="C6" s="26" t="s">
        <v>447</v>
      </c>
      <c r="D6" s="35">
        <v>621</v>
      </c>
      <c r="F6" s="26" t="s">
        <v>448</v>
      </c>
      <c r="G6" s="35">
        <v>332</v>
      </c>
      <c r="I6" s="26" t="s">
        <v>449</v>
      </c>
      <c r="J6" s="26">
        <v>720</v>
      </c>
      <c r="L6" s="26" t="s">
        <v>450</v>
      </c>
      <c r="M6" s="26">
        <v>833</v>
      </c>
      <c r="O6" s="26" t="s">
        <v>451</v>
      </c>
      <c r="P6" s="75">
        <v>10864</v>
      </c>
    </row>
    <row r="7" spans="1:16" ht="14.25" customHeight="1">
      <c r="C7" s="26" t="s">
        <v>452</v>
      </c>
      <c r="D7" s="35">
        <v>622</v>
      </c>
      <c r="F7" s="26" t="s">
        <v>347</v>
      </c>
      <c r="G7" s="35">
        <v>334</v>
      </c>
      <c r="I7" s="26" t="s">
        <v>453</v>
      </c>
      <c r="J7" s="26">
        <v>731</v>
      </c>
      <c r="L7" s="26" t="s">
        <v>454</v>
      </c>
      <c r="M7" s="26">
        <v>836</v>
      </c>
      <c r="O7" s="26" t="s">
        <v>58</v>
      </c>
      <c r="P7" s="75">
        <v>9502</v>
      </c>
    </row>
    <row r="8" spans="1:16" ht="14.25" customHeight="1">
      <c r="C8" s="26" t="s">
        <v>455</v>
      </c>
      <c r="D8" s="35">
        <v>630</v>
      </c>
      <c r="F8" s="26" t="s">
        <v>456</v>
      </c>
      <c r="G8" s="35">
        <v>335</v>
      </c>
      <c r="I8" s="26" t="s">
        <v>457</v>
      </c>
      <c r="J8" s="26">
        <v>732</v>
      </c>
      <c r="O8" s="26" t="s">
        <v>458</v>
      </c>
      <c r="P8" s="75">
        <v>10253</v>
      </c>
    </row>
    <row r="9" spans="1:16" ht="14.25" customHeight="1">
      <c r="C9" s="26" t="s">
        <v>275</v>
      </c>
      <c r="D9" s="35">
        <v>641</v>
      </c>
      <c r="F9" s="26" t="s">
        <v>459</v>
      </c>
      <c r="G9" s="35">
        <v>336</v>
      </c>
      <c r="I9" s="26" t="s">
        <v>394</v>
      </c>
      <c r="J9" s="26">
        <v>733</v>
      </c>
      <c r="O9" s="26" t="s">
        <v>460</v>
      </c>
      <c r="P9" s="75">
        <v>10255</v>
      </c>
    </row>
    <row r="10" spans="1:16" ht="14.25" customHeight="1">
      <c r="C10" s="26" t="s">
        <v>291</v>
      </c>
      <c r="D10" s="35">
        <v>651</v>
      </c>
      <c r="F10" s="26" t="s">
        <v>345</v>
      </c>
      <c r="G10" s="35">
        <v>337</v>
      </c>
      <c r="I10" s="26" t="s">
        <v>397</v>
      </c>
      <c r="J10" s="26">
        <v>734</v>
      </c>
      <c r="O10" s="26" t="s">
        <v>461</v>
      </c>
      <c r="P10" s="75">
        <v>22108</v>
      </c>
    </row>
    <row r="11" spans="1:16" ht="14.25" customHeight="1">
      <c r="C11" s="26" t="s">
        <v>462</v>
      </c>
      <c r="D11" s="35">
        <v>652</v>
      </c>
      <c r="F11" s="26" t="s">
        <v>327</v>
      </c>
      <c r="G11" s="35">
        <v>340</v>
      </c>
      <c r="I11" s="26" t="s">
        <v>463</v>
      </c>
      <c r="J11" s="26">
        <v>735</v>
      </c>
      <c r="O11" s="26" t="s">
        <v>464</v>
      </c>
      <c r="P11" s="75">
        <v>17347</v>
      </c>
    </row>
    <row r="12" spans="1:16" ht="14.25" customHeight="1">
      <c r="C12" s="26" t="s">
        <v>276</v>
      </c>
      <c r="D12" s="35">
        <v>653</v>
      </c>
      <c r="F12" s="26" t="s">
        <v>465</v>
      </c>
      <c r="G12" s="35">
        <v>341</v>
      </c>
      <c r="O12" s="26" t="s">
        <v>466</v>
      </c>
      <c r="P12" s="75">
        <v>10975</v>
      </c>
    </row>
    <row r="13" spans="1:16" ht="14.25" customHeight="1">
      <c r="C13" s="26" t="s">
        <v>279</v>
      </c>
      <c r="D13" s="35">
        <v>654</v>
      </c>
      <c r="F13" s="26" t="s">
        <v>467</v>
      </c>
      <c r="G13" s="35">
        <v>345</v>
      </c>
      <c r="O13" s="26" t="s">
        <v>468</v>
      </c>
      <c r="P13" s="75">
        <v>13964</v>
      </c>
    </row>
    <row r="14" spans="1:16" ht="14.25" customHeight="1">
      <c r="D14" s="35"/>
      <c r="F14" s="26" t="s">
        <v>469</v>
      </c>
      <c r="G14" s="35">
        <v>350</v>
      </c>
      <c r="O14" s="26" t="s">
        <v>470</v>
      </c>
      <c r="P14" s="75">
        <v>16274</v>
      </c>
    </row>
    <row r="15" spans="1:16" ht="14.25" customHeight="1">
      <c r="A15" s="123"/>
      <c r="D15" s="35"/>
      <c r="F15" s="26" t="s">
        <v>471</v>
      </c>
      <c r="G15" s="35">
        <v>360</v>
      </c>
      <c r="O15" s="26" t="s">
        <v>472</v>
      </c>
      <c r="P15" s="75">
        <v>10260</v>
      </c>
    </row>
    <row r="16" spans="1:16" ht="14.25" customHeight="1">
      <c r="D16" s="35"/>
      <c r="F16" s="26" t="s">
        <v>375</v>
      </c>
      <c r="G16" s="35">
        <v>410</v>
      </c>
      <c r="O16" s="26" t="s">
        <v>473</v>
      </c>
      <c r="P16" s="75">
        <v>15998</v>
      </c>
    </row>
    <row r="17" spans="4:16" ht="14.25" customHeight="1">
      <c r="D17" s="35"/>
      <c r="F17" s="26" t="s">
        <v>378</v>
      </c>
      <c r="G17" s="35">
        <v>420</v>
      </c>
      <c r="O17" s="26" t="s">
        <v>474</v>
      </c>
      <c r="P17" s="75">
        <v>10252</v>
      </c>
    </row>
    <row r="18" spans="4:16" ht="14.25" customHeight="1">
      <c r="D18" s="35"/>
      <c r="F18" s="26" t="s">
        <v>380</v>
      </c>
      <c r="G18" s="35">
        <v>431</v>
      </c>
      <c r="O18" s="26" t="s">
        <v>475</v>
      </c>
      <c r="P18" s="75">
        <v>15137</v>
      </c>
    </row>
    <row r="19" spans="4:16" ht="14.25" customHeight="1">
      <c r="D19" s="35"/>
      <c r="F19" s="26" t="s">
        <v>476</v>
      </c>
      <c r="G19" s="35">
        <v>432</v>
      </c>
      <c r="O19" s="26" t="s">
        <v>477</v>
      </c>
      <c r="P19" s="75">
        <v>16647</v>
      </c>
    </row>
    <row r="20" spans="4:16" ht="14.25" customHeight="1">
      <c r="D20" s="35"/>
      <c r="F20" s="26" t="s">
        <v>387</v>
      </c>
      <c r="G20" s="35">
        <v>441</v>
      </c>
      <c r="O20" s="26" t="s">
        <v>478</v>
      </c>
      <c r="P20" s="75">
        <v>9502</v>
      </c>
    </row>
    <row r="21" spans="4:16" ht="14.25" customHeight="1">
      <c r="D21" s="35"/>
      <c r="F21" s="26" t="s">
        <v>360</v>
      </c>
      <c r="G21" s="35">
        <v>442</v>
      </c>
      <c r="O21" s="26" t="s">
        <v>479</v>
      </c>
      <c r="P21" s="75">
        <v>13893</v>
      </c>
    </row>
    <row r="22" spans="4:16" ht="14.25" customHeight="1">
      <c r="D22" s="35"/>
      <c r="F22" s="26" t="s">
        <v>480</v>
      </c>
      <c r="G22" s="35">
        <v>443</v>
      </c>
    </row>
    <row r="23" spans="4:16" ht="14.25" customHeight="1">
      <c r="F23" s="26" t="s">
        <v>481</v>
      </c>
      <c r="G23" s="35">
        <v>444</v>
      </c>
    </row>
    <row r="24" spans="4:16" ht="14.25" customHeight="1">
      <c r="F24" s="26" t="s">
        <v>482</v>
      </c>
      <c r="G24" s="35">
        <v>450</v>
      </c>
    </row>
    <row r="25" spans="4:16" ht="14.25" customHeight="1">
      <c r="F25" s="26" t="s">
        <v>331</v>
      </c>
      <c r="G25" s="35">
        <v>510</v>
      </c>
    </row>
    <row r="26" spans="4:16" ht="14.25" customHeight="1">
      <c r="F26" s="26" t="s">
        <v>483</v>
      </c>
      <c r="G26" s="35">
        <v>521</v>
      </c>
    </row>
    <row r="27" spans="4:16" ht="14.25" customHeight="1">
      <c r="F27" s="26" t="s">
        <v>382</v>
      </c>
      <c r="G27" s="35">
        <v>522</v>
      </c>
    </row>
    <row r="28" spans="4:16" ht="14.25" customHeight="1">
      <c r="F28" s="26" t="s">
        <v>329</v>
      </c>
      <c r="G28" s="35">
        <v>530</v>
      </c>
    </row>
    <row r="29" spans="4:16" ht="14.25" customHeight="1">
      <c r="F29" s="26" t="s">
        <v>354</v>
      </c>
      <c r="G29" s="35">
        <v>540</v>
      </c>
    </row>
    <row r="30" spans="4:16" ht="14.25" customHeight="1">
      <c r="F30" s="26" t="s">
        <v>484</v>
      </c>
      <c r="G30" s="35">
        <v>550</v>
      </c>
    </row>
    <row r="31" spans="4:16" ht="14.25" customHeight="1">
      <c r="F31" s="26" t="s">
        <v>485</v>
      </c>
      <c r="G31" s="35">
        <v>560</v>
      </c>
    </row>
    <row r="32" spans="4:16" ht="14.25" customHeight="1">
      <c r="F32" s="26" t="s">
        <v>486</v>
      </c>
      <c r="G32" s="35">
        <v>570</v>
      </c>
    </row>
    <row r="33" spans="6:7" ht="14.25" customHeight="1">
      <c r="F33" s="26" t="s">
        <v>357</v>
      </c>
      <c r="G33" s="35">
        <v>580</v>
      </c>
    </row>
    <row r="34" spans="6:7" ht="14.25" customHeight="1">
      <c r="F34" s="26" t="s">
        <v>341</v>
      </c>
      <c r="G34" s="35">
        <v>591</v>
      </c>
    </row>
    <row r="35" spans="6:7" ht="14.25" customHeight="1">
      <c r="F35" s="26" t="s">
        <v>333</v>
      </c>
      <c r="G35" s="35">
        <v>810</v>
      </c>
    </row>
    <row r="36" spans="6:7" ht="14.25" customHeight="1"/>
    <row r="37" spans="6:7" ht="14.25" customHeight="1"/>
    <row r="38" spans="6:7" ht="14.25" customHeight="1"/>
    <row r="39" spans="6:7" ht="14.25" customHeight="1"/>
    <row r="40" spans="6:7" ht="14.25" customHeight="1"/>
    <row r="41" spans="6:7" ht="14.25" customHeight="1"/>
    <row r="42" spans="6:7" ht="14.25" customHeight="1"/>
    <row r="43" spans="6:7" ht="14.25" customHeight="1"/>
    <row r="44" spans="6:7" ht="14.25" customHeight="1"/>
    <row r="45" spans="6:7" ht="14.25" customHeight="1"/>
    <row r="46" spans="6:7" ht="14.25" customHeight="1"/>
    <row r="47" spans="6:7" ht="14.25" customHeight="1"/>
    <row r="48" spans="6:7"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A1:C1"/>
    <mergeCell ref="O2:P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workbookViewId="0"/>
  </sheetViews>
  <sheetFormatPr defaultColWidth="12.54296875" defaultRowHeight="15" customHeight="1"/>
  <cols>
    <col min="1" max="1" width="31.26953125" customWidth="1"/>
    <col min="2" max="2" width="16.26953125" customWidth="1"/>
    <col min="3" max="3" width="21" customWidth="1"/>
    <col min="4" max="4" width="27.7265625" customWidth="1"/>
    <col min="5" max="5" width="23" customWidth="1"/>
    <col min="6" max="26" width="8.7265625" customWidth="1"/>
  </cols>
  <sheetData>
    <row r="1" spans="1:5" ht="14.25" customHeight="1">
      <c r="A1" s="11" t="s">
        <v>52</v>
      </c>
    </row>
    <row r="2" spans="1:5" ht="14.25" customHeight="1">
      <c r="A2" s="11"/>
    </row>
    <row r="3" spans="1:5" ht="14.25" customHeight="1"/>
    <row r="4" spans="1:5" ht="25.5" customHeight="1">
      <c r="A4" s="12" t="s">
        <v>53</v>
      </c>
      <c r="B4" s="253" t="s">
        <v>54</v>
      </c>
      <c r="C4" s="251"/>
      <c r="D4" s="252"/>
      <c r="E4" s="13"/>
    </row>
    <row r="5" spans="1:5" ht="14.25" customHeight="1">
      <c r="A5" s="12" t="s">
        <v>55</v>
      </c>
      <c r="B5" s="254" t="s">
        <v>56</v>
      </c>
      <c r="C5" s="251"/>
      <c r="D5" s="252"/>
    </row>
    <row r="6" spans="1:5" ht="14.25" customHeight="1">
      <c r="A6" s="12" t="s">
        <v>57</v>
      </c>
      <c r="B6" s="254" t="s">
        <v>58</v>
      </c>
      <c r="C6" s="251"/>
      <c r="D6" s="252"/>
    </row>
    <row r="7" spans="1:5" ht="14.25" customHeight="1">
      <c r="A7" s="12" t="s">
        <v>59</v>
      </c>
      <c r="B7" s="254">
        <v>2027</v>
      </c>
      <c r="C7" s="251"/>
      <c r="D7" s="252"/>
    </row>
    <row r="8" spans="1:5" ht="14.25" customHeight="1"/>
    <row r="9" spans="1:5" ht="14.25" hidden="1" customHeight="1">
      <c r="A9" s="150" t="s">
        <v>60</v>
      </c>
      <c r="B9" s="150"/>
      <c r="C9" s="151" t="s">
        <v>61</v>
      </c>
      <c r="D9" s="150" t="s">
        <v>62</v>
      </c>
    </row>
    <row r="10" spans="1:5" ht="14.25" hidden="1" customHeight="1">
      <c r="A10" s="255" t="s">
        <v>63</v>
      </c>
      <c r="B10" s="247"/>
      <c r="C10" s="14"/>
      <c r="D10" s="152"/>
    </row>
    <row r="11" spans="1:5" ht="14.25" hidden="1" customHeight="1">
      <c r="A11" s="256"/>
      <c r="B11" s="249"/>
      <c r="C11" s="14"/>
      <c r="D11" s="153"/>
    </row>
    <row r="12" spans="1:5" ht="30.75" hidden="1" customHeight="1">
      <c r="A12" s="257" t="s">
        <v>64</v>
      </c>
      <c r="B12" s="258"/>
      <c r="C12" s="258"/>
      <c r="D12" s="258"/>
    </row>
    <row r="13" spans="1:5" ht="18" hidden="1" customHeight="1">
      <c r="A13" s="246" t="s">
        <v>63</v>
      </c>
      <c r="B13" s="247"/>
      <c r="C13" s="247"/>
      <c r="D13" s="247"/>
    </row>
    <row r="14" spans="1:5" ht="18" hidden="1" customHeight="1">
      <c r="A14" s="248" t="s">
        <v>65</v>
      </c>
      <c r="B14" s="249"/>
      <c r="C14" s="249"/>
      <c r="D14" s="249"/>
    </row>
    <row r="15" spans="1:5" ht="14.25" hidden="1" customHeight="1">
      <c r="A15" s="15" t="s">
        <v>66</v>
      </c>
    </row>
    <row r="16" spans="1:5" ht="14.25" hidden="1" customHeight="1">
      <c r="A16" s="15"/>
    </row>
    <row r="17" spans="1:4" ht="14.25" hidden="1" customHeight="1">
      <c r="A17" s="16" t="s">
        <v>67</v>
      </c>
    </row>
    <row r="18" spans="1:4" ht="14.25" hidden="1" customHeight="1">
      <c r="A18" s="17"/>
      <c r="B18" s="18" t="s">
        <v>68</v>
      </c>
    </row>
    <row r="19" spans="1:4" ht="14.25" hidden="1" customHeight="1">
      <c r="A19" s="19"/>
      <c r="B19" s="15" t="s">
        <v>69</v>
      </c>
    </row>
    <row r="20" spans="1:4" ht="14.25" hidden="1" customHeight="1">
      <c r="A20" s="17"/>
      <c r="B20" s="20" t="s">
        <v>70</v>
      </c>
    </row>
    <row r="21" spans="1:4" ht="14.25" hidden="1" customHeight="1">
      <c r="A21" s="19"/>
    </row>
    <row r="22" spans="1:4" ht="14.25" hidden="1" customHeight="1">
      <c r="A22" s="17"/>
      <c r="B22" s="20" t="s">
        <v>71</v>
      </c>
    </row>
    <row r="23" spans="1:4" ht="14.25" customHeight="1">
      <c r="C23" s="21"/>
    </row>
    <row r="24" spans="1:4" ht="14.25" customHeight="1"/>
    <row r="25" spans="1:4" ht="20.25" customHeight="1">
      <c r="A25" s="250" t="s">
        <v>72</v>
      </c>
      <c r="B25" s="251"/>
      <c r="C25" s="251"/>
      <c r="D25" s="252"/>
    </row>
    <row r="26" spans="1:4" ht="20.25" customHeight="1">
      <c r="A26" s="22" t="s">
        <v>73</v>
      </c>
      <c r="B26" s="23" t="s">
        <v>74</v>
      </c>
      <c r="C26" s="23" t="s">
        <v>75</v>
      </c>
      <c r="D26" s="22" t="s">
        <v>76</v>
      </c>
    </row>
    <row r="27" spans="1:4" ht="18" customHeight="1">
      <c r="A27" s="24" t="s">
        <v>77</v>
      </c>
      <c r="B27" s="25" t="s">
        <v>78</v>
      </c>
      <c r="C27" s="25" t="s">
        <v>79</v>
      </c>
      <c r="D27" s="24" t="s">
        <v>80</v>
      </c>
    </row>
    <row r="28" spans="1:4" ht="18" customHeight="1">
      <c r="A28" s="24"/>
      <c r="B28" s="25"/>
      <c r="C28" s="25"/>
      <c r="D28" s="24"/>
    </row>
    <row r="29" spans="1:4" ht="18" customHeight="1">
      <c r="A29" s="24"/>
      <c r="B29" s="25"/>
      <c r="C29" s="25"/>
      <c r="D29" s="24"/>
    </row>
    <row r="30" spans="1:4" ht="18" customHeight="1">
      <c r="A30" s="24"/>
      <c r="B30" s="25"/>
      <c r="C30" s="25"/>
      <c r="D30" s="24"/>
    </row>
    <row r="31" spans="1:4" ht="18" customHeight="1">
      <c r="A31" s="24"/>
      <c r="B31" s="25"/>
      <c r="C31" s="25"/>
      <c r="D31" s="24"/>
    </row>
    <row r="32" spans="1:4" ht="18" customHeight="1">
      <c r="A32" s="24"/>
      <c r="B32" s="25"/>
      <c r="C32" s="25"/>
      <c r="D32" s="24"/>
    </row>
    <row r="33" spans="1:4" ht="18" customHeight="1">
      <c r="A33" s="24"/>
      <c r="B33" s="25"/>
      <c r="C33" s="25"/>
      <c r="D33" s="24"/>
    </row>
    <row r="34" spans="1:4" ht="18" customHeight="1">
      <c r="A34" s="24"/>
      <c r="B34" s="25"/>
      <c r="C34" s="25"/>
      <c r="D34" s="24"/>
    </row>
    <row r="35" spans="1:4" ht="18" customHeight="1">
      <c r="A35" s="24"/>
      <c r="B35" s="25"/>
      <c r="C35" s="25"/>
      <c r="D35" s="24"/>
    </row>
    <row r="36" spans="1:4" ht="21.75" customHeight="1">
      <c r="C36" s="26" t="s">
        <v>81</v>
      </c>
    </row>
    <row r="37" spans="1:4" ht="21" customHeight="1">
      <c r="C37" s="27"/>
      <c r="D37" s="28"/>
    </row>
    <row r="38" spans="1:4" ht="14.25" customHeight="1"/>
    <row r="39" spans="1:4" ht="14.25" customHeight="1"/>
    <row r="40" spans="1:4" ht="14.25" customHeight="1"/>
    <row r="41" spans="1:4" ht="14.25" customHeight="1"/>
    <row r="42" spans="1:4" ht="14.25" customHeight="1"/>
    <row r="43" spans="1:4" ht="14.25" customHeight="1"/>
    <row r="44" spans="1:4" ht="14.25" customHeight="1"/>
    <row r="45" spans="1:4" ht="14.25" customHeight="1"/>
    <row r="46" spans="1:4" ht="14.25" customHeight="1"/>
    <row r="47" spans="1:4" ht="14.25" customHeight="1"/>
    <row r="48" spans="1: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0">
    <mergeCell ref="A13:D13"/>
    <mergeCell ref="A14:D14"/>
    <mergeCell ref="A25:D25"/>
    <mergeCell ref="B4:D4"/>
    <mergeCell ref="B5:D5"/>
    <mergeCell ref="B6:D6"/>
    <mergeCell ref="B7:D7"/>
    <mergeCell ref="A10:B10"/>
    <mergeCell ref="A11:B11"/>
    <mergeCell ref="A12:D12"/>
  </mergeCells>
  <conditionalFormatting sqref="B18">
    <cfRule type="cellIs" dxfId="2" priority="1" stopIfTrue="1" operator="equal">
      <formula>0</formula>
    </cfRule>
  </conditionalFormatting>
  <printOptions horizontalCentered="1"/>
  <pageMargins left="0.25" right="0.25" top="0.5" bottom="0.45" header="0" footer="0"/>
  <pageSetup scale="98" orientation="landscape"/>
  <headerFooter>
    <oddHeader>&amp;L &amp;C &amp;R</oddHeader>
    <oddFooter>&amp;L&amp;D  at &amp;T Mike 702.486.8879&amp;C&amp;F  &amp;A&amp;RPage &amp;P of</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Inputs!$O$4:$O$24</xm:f>
          </x14:formula1>
          <xm:sqref>E4 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1000"/>
  <sheetViews>
    <sheetView workbookViewId="0">
      <pane ySplit="7" topLeftCell="A8" activePane="bottomLeft" state="frozen"/>
      <selection pane="bottomLeft" activeCell="B9" sqref="B9"/>
    </sheetView>
  </sheetViews>
  <sheetFormatPr defaultColWidth="12.54296875" defaultRowHeight="15" customHeight="1"/>
  <cols>
    <col min="1" max="2" width="8.54296875" customWidth="1"/>
    <col min="3" max="3" width="41.7265625" customWidth="1"/>
    <col min="4" max="9" width="13.81640625" customWidth="1"/>
    <col min="10" max="10" width="57.453125" customWidth="1"/>
    <col min="11" max="26" width="8.54296875" customWidth="1"/>
  </cols>
  <sheetData>
    <row r="1" spans="2:10" ht="14.25" customHeight="1">
      <c r="B1" s="29" t="s">
        <v>82</v>
      </c>
      <c r="C1" s="30" t="str">
        <f>Title!B4</f>
        <v>Pathways In Education - Las Vegas</v>
      </c>
    </row>
    <row r="2" spans="2:10" ht="14.25" customHeight="1">
      <c r="B2" s="29" t="s">
        <v>83</v>
      </c>
      <c r="C2" s="30" t="str">
        <f>Title!B5</f>
        <v>Las Vegas</v>
      </c>
    </row>
    <row r="3" spans="2:10" ht="14.25" customHeight="1">
      <c r="B3" s="29" t="s">
        <v>84</v>
      </c>
      <c r="C3" s="30">
        <f>Title!B7</f>
        <v>2027</v>
      </c>
    </row>
    <row r="4" spans="2:10" ht="14.25" customHeight="1"/>
    <row r="5" spans="2:10" ht="14.25" customHeight="1">
      <c r="B5" s="259" t="s">
        <v>85</v>
      </c>
      <c r="C5" s="260"/>
      <c r="D5" s="260"/>
      <c r="E5" s="260"/>
      <c r="F5" s="260"/>
      <c r="G5" s="260"/>
      <c r="H5" s="260"/>
      <c r="I5" s="260"/>
    </row>
    <row r="6" spans="2:10" ht="14.25" customHeight="1">
      <c r="B6" s="31"/>
      <c r="C6" s="31"/>
      <c r="D6" s="31"/>
      <c r="E6" s="31"/>
      <c r="F6" s="31"/>
      <c r="G6" s="31"/>
      <c r="H6" s="31"/>
      <c r="I6" s="31"/>
    </row>
    <row r="7" spans="2:10" ht="14.25" customHeight="1">
      <c r="B7" s="31"/>
      <c r="C7" s="29" t="s">
        <v>86</v>
      </c>
      <c r="D7" s="32" t="str">
        <f>($C$3-1)&amp;"-"&amp;($C$3+0)</f>
        <v>2026-2027</v>
      </c>
      <c r="E7" s="32" t="str">
        <f>($C$3+0)&amp;"-"&amp;($C$3+1)</f>
        <v>2027-2028</v>
      </c>
      <c r="F7" s="32" t="str">
        <f>($C$3+1)&amp;"-"&amp;($C$3+2)</f>
        <v>2028-2029</v>
      </c>
      <c r="G7" s="32" t="str">
        <f>($C$3+2)&amp;"-"&amp;($C$3+3)</f>
        <v>2029-2030</v>
      </c>
      <c r="H7" s="32" t="str">
        <f>($C$3+3)&amp;"-"&amp;($C$3+4)</f>
        <v>2030-2031</v>
      </c>
      <c r="I7" s="32" t="str">
        <f>($C$3+4)&amp;"-"&amp;($C$3+5)</f>
        <v>2031-2032</v>
      </c>
    </row>
    <row r="8" spans="2:10" ht="14.25" customHeight="1">
      <c r="B8" s="31"/>
      <c r="C8" s="33" t="s">
        <v>87</v>
      </c>
      <c r="D8" s="154"/>
      <c r="E8" s="34">
        <f>Enrollment!D$23</f>
        <v>175</v>
      </c>
      <c r="F8" s="34">
        <f>Enrollment!E$23</f>
        <v>225</v>
      </c>
      <c r="G8" s="34">
        <f>Enrollment!F$23</f>
        <v>300</v>
      </c>
      <c r="H8" s="34">
        <f>Enrollment!G$23</f>
        <v>330</v>
      </c>
      <c r="I8" s="34">
        <f>Enrollment!H$23</f>
        <v>330</v>
      </c>
    </row>
    <row r="9" spans="2:10" ht="14.25" customHeight="1">
      <c r="B9" s="35"/>
      <c r="C9" s="36" t="s">
        <v>88</v>
      </c>
      <c r="D9" s="155"/>
      <c r="E9" s="156"/>
      <c r="F9" s="37">
        <f>IFERROR(Enrollment!E$24,"-")</f>
        <v>0.2857142857142857</v>
      </c>
      <c r="G9" s="37">
        <f>IFERROR(Enrollment!F$24,"-")</f>
        <v>0.33333333333333331</v>
      </c>
      <c r="H9" s="37">
        <f>IFERROR(Enrollment!G$24,"-")</f>
        <v>0.1</v>
      </c>
      <c r="I9" s="37">
        <f>IFERROR(Enrollment!H$24,"-")</f>
        <v>0</v>
      </c>
    </row>
    <row r="10" spans="2:10" ht="28.5" customHeight="1">
      <c r="B10" s="157" t="s">
        <v>89</v>
      </c>
      <c r="C10" s="158" t="s">
        <v>90</v>
      </c>
      <c r="D10" s="159" t="s">
        <v>91</v>
      </c>
      <c r="E10" s="159" t="s">
        <v>92</v>
      </c>
      <c r="F10" s="159" t="s">
        <v>93</v>
      </c>
      <c r="G10" s="159" t="s">
        <v>94</v>
      </c>
      <c r="H10" s="159" t="s">
        <v>95</v>
      </c>
      <c r="I10" s="159" t="s">
        <v>96</v>
      </c>
      <c r="J10" s="158" t="s">
        <v>97</v>
      </c>
    </row>
    <row r="11" spans="2:10" ht="18" customHeight="1">
      <c r="B11" s="38">
        <v>8000</v>
      </c>
      <c r="C11" s="39" t="s">
        <v>98</v>
      </c>
      <c r="D11" s="40">
        <v>0</v>
      </c>
      <c r="E11" s="40">
        <f t="shared" ref="E11:I11" si="0">D34</f>
        <v>96215.095999999903</v>
      </c>
      <c r="F11" s="40">
        <f t="shared" si="0"/>
        <v>48928.730917499866</v>
      </c>
      <c r="G11" s="40">
        <f t="shared" si="0"/>
        <v>302221.83444250003</v>
      </c>
      <c r="H11" s="40">
        <f t="shared" si="0"/>
        <v>925998.30670749955</v>
      </c>
      <c r="I11" s="40">
        <f t="shared" si="0"/>
        <v>1710189.5849074996</v>
      </c>
      <c r="J11" s="160"/>
    </row>
    <row r="12" spans="2:10" ht="22.5" customHeight="1">
      <c r="B12" s="161"/>
      <c r="C12" s="41" t="s">
        <v>99</v>
      </c>
      <c r="D12" s="42"/>
      <c r="E12" s="42"/>
      <c r="F12" s="42"/>
      <c r="G12" s="42"/>
      <c r="H12" s="42"/>
      <c r="I12" s="42"/>
      <c r="J12" s="162"/>
    </row>
    <row r="13" spans="2:10" ht="14.25" customHeight="1">
      <c r="B13" s="161">
        <v>1000</v>
      </c>
      <c r="C13" s="43" t="s">
        <v>100</v>
      </c>
      <c r="D13" s="42">
        <f>Revenue!D33</f>
        <v>0</v>
      </c>
      <c r="E13" s="42">
        <f>Revenue!E33</f>
        <v>0</v>
      </c>
      <c r="F13" s="42">
        <f>Revenue!F33</f>
        <v>0</v>
      </c>
      <c r="G13" s="42">
        <f>Revenue!G33</f>
        <v>0</v>
      </c>
      <c r="H13" s="42">
        <f>Revenue!H33</f>
        <v>0</v>
      </c>
      <c r="I13" s="42">
        <f>Revenue!I33</f>
        <v>0</v>
      </c>
      <c r="J13" s="162"/>
    </row>
    <row r="14" spans="2:10" ht="14.25" customHeight="1">
      <c r="B14" s="161">
        <v>3000</v>
      </c>
      <c r="C14" s="43" t="s">
        <v>101</v>
      </c>
      <c r="D14" s="42">
        <f>Revenue!D42</f>
        <v>0</v>
      </c>
      <c r="E14" s="42">
        <f>Revenue!E42</f>
        <v>1662850</v>
      </c>
      <c r="F14" s="42">
        <f>Revenue!F42</f>
        <v>2419650</v>
      </c>
      <c r="G14" s="42">
        <f>Revenue!G42</f>
        <v>3159300</v>
      </c>
      <c r="H14" s="42">
        <f>Revenue!H42</f>
        <v>3482460</v>
      </c>
      <c r="I14" s="42">
        <f>Revenue!I42</f>
        <v>3498360</v>
      </c>
      <c r="J14" s="162"/>
    </row>
    <row r="15" spans="2:10" ht="14.25" customHeight="1">
      <c r="B15" s="161">
        <v>4000</v>
      </c>
      <c r="C15" s="163" t="s">
        <v>102</v>
      </c>
      <c r="D15" s="164">
        <f>Revenue!D56</f>
        <v>0</v>
      </c>
      <c r="E15" s="164">
        <f>Revenue!E56</f>
        <v>36580</v>
      </c>
      <c r="F15" s="164">
        <f>Revenue!F56</f>
        <v>46880</v>
      </c>
      <c r="G15" s="164">
        <f>Revenue!G56</f>
        <v>61800</v>
      </c>
      <c r="H15" s="164">
        <f>Revenue!H56</f>
        <v>67800</v>
      </c>
      <c r="I15" s="164">
        <f>Revenue!I56</f>
        <v>67800</v>
      </c>
      <c r="J15" s="162"/>
    </row>
    <row r="16" spans="2:10" ht="14.25" customHeight="1">
      <c r="B16" s="161"/>
      <c r="C16" s="44" t="s">
        <v>103</v>
      </c>
      <c r="D16" s="42">
        <f t="shared" ref="D16:I16" si="1">SUM(D13:D15)</f>
        <v>0</v>
      </c>
      <c r="E16" s="42">
        <f t="shared" si="1"/>
        <v>1699430</v>
      </c>
      <c r="F16" s="42">
        <f t="shared" si="1"/>
        <v>2466530</v>
      </c>
      <c r="G16" s="42">
        <f t="shared" si="1"/>
        <v>3221100</v>
      </c>
      <c r="H16" s="42">
        <f t="shared" si="1"/>
        <v>3550260</v>
      </c>
      <c r="I16" s="42">
        <f t="shared" si="1"/>
        <v>3566160</v>
      </c>
      <c r="J16" s="162"/>
    </row>
    <row r="17" spans="2:10" ht="14.25" customHeight="1">
      <c r="B17" s="161"/>
      <c r="D17" s="45"/>
      <c r="E17" s="45"/>
      <c r="F17" s="45"/>
      <c r="G17" s="45"/>
      <c r="H17" s="45"/>
      <c r="I17" s="45"/>
      <c r="J17" s="162"/>
    </row>
    <row r="18" spans="2:10" ht="14.25" customHeight="1">
      <c r="B18" s="161">
        <v>5000</v>
      </c>
      <c r="C18" s="163" t="s">
        <v>104</v>
      </c>
      <c r="D18" s="164">
        <f>Revenue!D65</f>
        <v>1500000</v>
      </c>
      <c r="E18" s="164">
        <f>Revenue!E65</f>
        <v>0</v>
      </c>
      <c r="F18" s="164">
        <f>Revenue!F65</f>
        <v>0</v>
      </c>
      <c r="G18" s="164">
        <f>Revenue!G65</f>
        <v>0</v>
      </c>
      <c r="H18" s="164">
        <f>Revenue!H65</f>
        <v>0</v>
      </c>
      <c r="I18" s="164">
        <f>Revenue!I65</f>
        <v>0</v>
      </c>
      <c r="J18" s="162"/>
    </row>
    <row r="19" spans="2:10" ht="17.25" customHeight="1">
      <c r="B19" s="161"/>
      <c r="C19" s="46" t="s">
        <v>105</v>
      </c>
      <c r="D19" s="47">
        <f t="shared" ref="D19:I19" si="2">D18+D16</f>
        <v>1500000</v>
      </c>
      <c r="E19" s="47">
        <f t="shared" si="2"/>
        <v>1699430</v>
      </c>
      <c r="F19" s="47">
        <f t="shared" si="2"/>
        <v>2466530</v>
      </c>
      <c r="G19" s="47">
        <f t="shared" si="2"/>
        <v>3221100</v>
      </c>
      <c r="H19" s="47">
        <f t="shared" si="2"/>
        <v>3550260</v>
      </c>
      <c r="I19" s="47">
        <f t="shared" si="2"/>
        <v>3566160</v>
      </c>
      <c r="J19" s="162"/>
    </row>
    <row r="20" spans="2:10" ht="21" customHeight="1">
      <c r="B20" s="165"/>
      <c r="C20" s="166" t="s">
        <v>106</v>
      </c>
      <c r="D20" s="164">
        <f t="shared" ref="D20:I20" si="3">D19+D11</f>
        <v>1500000</v>
      </c>
      <c r="E20" s="164">
        <f t="shared" si="3"/>
        <v>1795645.0959999999</v>
      </c>
      <c r="F20" s="164">
        <f t="shared" si="3"/>
        <v>2515458.7309174999</v>
      </c>
      <c r="G20" s="164">
        <f t="shared" si="3"/>
        <v>3523321.8344425</v>
      </c>
      <c r="H20" s="164">
        <f t="shared" si="3"/>
        <v>4476258.3067074995</v>
      </c>
      <c r="I20" s="164">
        <f t="shared" si="3"/>
        <v>5276349.5849075001</v>
      </c>
      <c r="J20" s="162"/>
    </row>
    <row r="21" spans="2:10" ht="14.25" customHeight="1">
      <c r="B21" s="48"/>
      <c r="C21" s="49"/>
      <c r="D21" s="167"/>
      <c r="E21" s="167"/>
      <c r="F21" s="167"/>
      <c r="G21" s="167"/>
      <c r="H21" s="167"/>
      <c r="I21" s="167"/>
      <c r="J21" s="168"/>
    </row>
    <row r="22" spans="2:10" ht="14.25" customHeight="1">
      <c r="B22" s="161"/>
      <c r="C22" s="41" t="s">
        <v>107</v>
      </c>
      <c r="D22" s="42"/>
      <c r="E22" s="42"/>
      <c r="F22" s="42"/>
      <c r="G22" s="42"/>
      <c r="H22" s="42"/>
      <c r="I22" s="42"/>
      <c r="J22" s="162"/>
    </row>
    <row r="23" spans="2:10" ht="14.25" customHeight="1">
      <c r="B23" s="161">
        <v>100</v>
      </c>
      <c r="C23" s="10" t="s">
        <v>108</v>
      </c>
      <c r="D23" s="42">
        <f>Staff!D120</f>
        <v>127000</v>
      </c>
      <c r="E23" s="42">
        <f>Staff!E120</f>
        <v>613844.5</v>
      </c>
      <c r="F23" s="42">
        <f>Staff!F120</f>
        <v>851705</v>
      </c>
      <c r="G23" s="42">
        <f>Staff!G120</f>
        <v>1006416</v>
      </c>
      <c r="H23" s="42">
        <f>Staff!H120</f>
        <v>1103120</v>
      </c>
      <c r="I23" s="42">
        <f>Staff!I120</f>
        <v>1136221</v>
      </c>
      <c r="J23" s="162"/>
    </row>
    <row r="24" spans="2:10" ht="14.25" customHeight="1">
      <c r="B24" s="161">
        <v>200</v>
      </c>
      <c r="C24" s="10" t="s">
        <v>109</v>
      </c>
      <c r="D24" s="42">
        <f>Staff!D130</f>
        <v>79381.8</v>
      </c>
      <c r="E24" s="42">
        <f>Staff!E130</f>
        <v>372014.95275</v>
      </c>
      <c r="F24" s="42">
        <f>Staff!F130</f>
        <v>486451.25749999995</v>
      </c>
      <c r="G24" s="42">
        <f>Staff!G130</f>
        <v>567661.27450000006</v>
      </c>
      <c r="H24" s="42">
        <f>Staff!H130</f>
        <v>615849.1100000001</v>
      </c>
      <c r="I24" s="42">
        <f>Staff!I130</f>
        <v>628778.8395</v>
      </c>
      <c r="J24" s="162"/>
    </row>
    <row r="25" spans="2:10" ht="14.25" customHeight="1">
      <c r="B25" s="161">
        <v>300</v>
      </c>
      <c r="C25" s="10" t="s">
        <v>110</v>
      </c>
      <c r="D25" s="42">
        <f>Services!E$100</f>
        <v>891205</v>
      </c>
      <c r="E25" s="42">
        <f>Services!F$100</f>
        <v>542075.125</v>
      </c>
      <c r="F25" s="42">
        <f>Services!G$100</f>
        <v>619450.875</v>
      </c>
      <c r="G25" s="42">
        <f>Services!H$100</f>
        <v>712529.5</v>
      </c>
      <c r="H25" s="42">
        <f>Services!I$100</f>
        <v>765587.95</v>
      </c>
      <c r="I25" s="42">
        <f>IFERROR(Services!J$100,"-")</f>
        <v>791584.95</v>
      </c>
      <c r="J25" s="162"/>
    </row>
    <row r="26" spans="2:10" ht="14.25" customHeight="1">
      <c r="B26" s="161">
        <v>600</v>
      </c>
      <c r="C26" s="169" t="s">
        <v>111</v>
      </c>
      <c r="D26" s="164">
        <f>Supplies!E$80</f>
        <v>146100</v>
      </c>
      <c r="E26" s="164">
        <f>Supplies!F$80</f>
        <v>95625</v>
      </c>
      <c r="F26" s="164">
        <f>Supplies!G$80</f>
        <v>121885</v>
      </c>
      <c r="G26" s="164">
        <f>Supplies!H$80</f>
        <v>165785</v>
      </c>
      <c r="H26" s="164">
        <f>Supplies!I$80</f>
        <v>131665</v>
      </c>
      <c r="I26" s="164">
        <f>IFERROR(Supplies!J$80,"-")</f>
        <v>137970</v>
      </c>
      <c r="J26" s="162"/>
    </row>
    <row r="27" spans="2:10" ht="14.25" customHeight="1">
      <c r="B27" s="161"/>
      <c r="C27" s="44" t="s">
        <v>112</v>
      </c>
      <c r="D27" s="42">
        <f t="shared" ref="D27:I27" si="4">SUM(D23:D26)</f>
        <v>1243686.8</v>
      </c>
      <c r="E27" s="42">
        <f t="shared" si="4"/>
        <v>1623559.5777499999</v>
      </c>
      <c r="F27" s="42">
        <f t="shared" si="4"/>
        <v>2079492.1324999998</v>
      </c>
      <c r="G27" s="42">
        <f t="shared" si="4"/>
        <v>2452391.7745000003</v>
      </c>
      <c r="H27" s="42">
        <f t="shared" si="4"/>
        <v>2616222.06</v>
      </c>
      <c r="I27" s="42">
        <f t="shared" si="4"/>
        <v>2694554.7895</v>
      </c>
      <c r="J27" s="162"/>
    </row>
    <row r="28" spans="2:10" ht="20.25" customHeight="1">
      <c r="B28" s="161">
        <v>700</v>
      </c>
      <c r="C28" s="169" t="s">
        <v>113</v>
      </c>
      <c r="D28" s="164">
        <f>'Capital &amp; Debt'!E$25</f>
        <v>68750</v>
      </c>
      <c r="E28" s="164">
        <f>'Capital &amp; Debt'!F$25</f>
        <v>5000</v>
      </c>
      <c r="F28" s="164">
        <f>'Capital &amp; Debt'!G$25</f>
        <v>2000</v>
      </c>
      <c r="G28" s="164">
        <f>'Capital &amp; Debt'!H$25</f>
        <v>2000</v>
      </c>
      <c r="H28" s="164">
        <f>'Capital &amp; Debt'!I$25</f>
        <v>2000</v>
      </c>
      <c r="I28" s="164">
        <f>'Capital &amp; Debt'!J$25</f>
        <v>5000</v>
      </c>
      <c r="J28" s="162"/>
    </row>
    <row r="29" spans="2:10" ht="14.25" customHeight="1">
      <c r="B29" s="161"/>
      <c r="C29" s="44" t="s">
        <v>114</v>
      </c>
      <c r="D29" s="42">
        <f t="shared" ref="D29:I29" si="5">SUM(D27:D28)</f>
        <v>1312436.8</v>
      </c>
      <c r="E29" s="42">
        <f t="shared" si="5"/>
        <v>1628559.5777499999</v>
      </c>
      <c r="F29" s="42">
        <f t="shared" si="5"/>
        <v>2081492.1324999998</v>
      </c>
      <c r="G29" s="42">
        <f t="shared" si="5"/>
        <v>2454391.7745000003</v>
      </c>
      <c r="H29" s="42">
        <f t="shared" si="5"/>
        <v>2618222.06</v>
      </c>
      <c r="I29" s="42">
        <f t="shared" si="5"/>
        <v>2699554.7895</v>
      </c>
      <c r="J29" s="162"/>
    </row>
    <row r="30" spans="2:10" ht="18.75" customHeight="1">
      <c r="B30" s="50">
        <v>0.03</v>
      </c>
      <c r="C30" s="10" t="s">
        <v>115</v>
      </c>
      <c r="D30" s="42">
        <f t="shared" ref="D30:I30" si="6">$B$30*D29</f>
        <v>39373.103999999999</v>
      </c>
      <c r="E30" s="42">
        <f t="shared" si="6"/>
        <v>48856.787332499996</v>
      </c>
      <c r="F30" s="42">
        <f t="shared" si="6"/>
        <v>62444.763974999994</v>
      </c>
      <c r="G30" s="42">
        <f t="shared" si="6"/>
        <v>73631.753235000011</v>
      </c>
      <c r="H30" s="42">
        <f t="shared" si="6"/>
        <v>78546.661800000002</v>
      </c>
      <c r="I30" s="42">
        <f t="shared" si="6"/>
        <v>80986.643685000003</v>
      </c>
      <c r="J30" s="162" t="s">
        <v>116</v>
      </c>
    </row>
    <row r="31" spans="2:10" ht="14.25" customHeight="1">
      <c r="B31" s="161">
        <v>800</v>
      </c>
      <c r="C31" s="169" t="s">
        <v>117</v>
      </c>
      <c r="D31" s="164">
        <f>'Capital &amp; Debt'!E$38</f>
        <v>51975</v>
      </c>
      <c r="E31" s="164">
        <f>'Capital &amp; Debt'!F$38</f>
        <v>69300</v>
      </c>
      <c r="F31" s="164">
        <f>'Capital &amp; Debt'!G$38</f>
        <v>69300</v>
      </c>
      <c r="G31" s="164">
        <f>'Capital &amp; Debt'!H$38</f>
        <v>69300</v>
      </c>
      <c r="H31" s="164">
        <f>'Capital &amp; Debt'!I$38</f>
        <v>69300</v>
      </c>
      <c r="I31" s="164">
        <f>'Capital &amp; Debt'!J$38</f>
        <v>69300</v>
      </c>
      <c r="J31" s="162"/>
    </row>
    <row r="32" spans="2:10" ht="18.75" customHeight="1">
      <c r="B32" s="161"/>
      <c r="C32" s="46" t="s">
        <v>118</v>
      </c>
      <c r="D32" s="47">
        <f t="shared" ref="D32:I32" si="7">SUM(D29:D31)</f>
        <v>1403784.9040000001</v>
      </c>
      <c r="E32" s="47">
        <f t="shared" si="7"/>
        <v>1746716.3650825</v>
      </c>
      <c r="F32" s="47">
        <f t="shared" si="7"/>
        <v>2213236.8964749998</v>
      </c>
      <c r="G32" s="47">
        <f t="shared" si="7"/>
        <v>2597323.5277350005</v>
      </c>
      <c r="H32" s="47">
        <f t="shared" si="7"/>
        <v>2766068.7217999999</v>
      </c>
      <c r="I32" s="47">
        <f t="shared" si="7"/>
        <v>2849841.433185</v>
      </c>
      <c r="J32" s="162"/>
    </row>
    <row r="33" spans="2:10" ht="24.75" customHeight="1">
      <c r="B33" s="165"/>
      <c r="C33" s="51" t="s">
        <v>119</v>
      </c>
      <c r="D33" s="164">
        <f t="shared" ref="D33:I33" si="8">D19-D32</f>
        <v>96215.095999999903</v>
      </c>
      <c r="E33" s="164">
        <f t="shared" si="8"/>
        <v>-47286.365082500037</v>
      </c>
      <c r="F33" s="164">
        <f t="shared" si="8"/>
        <v>253293.10352500016</v>
      </c>
      <c r="G33" s="164">
        <f t="shared" si="8"/>
        <v>623776.47226499952</v>
      </c>
      <c r="H33" s="164">
        <f t="shared" si="8"/>
        <v>784191.27820000006</v>
      </c>
      <c r="I33" s="164">
        <f t="shared" si="8"/>
        <v>716318.56681500003</v>
      </c>
      <c r="J33" s="162"/>
    </row>
    <row r="34" spans="2:10" ht="30.75" customHeight="1">
      <c r="B34" s="170">
        <v>990</v>
      </c>
      <c r="C34" s="171" t="s">
        <v>120</v>
      </c>
      <c r="D34" s="52">
        <f t="shared" ref="D34:I34" si="9">D11+D33</f>
        <v>96215.095999999903</v>
      </c>
      <c r="E34" s="52">
        <f t="shared" si="9"/>
        <v>48928.730917499866</v>
      </c>
      <c r="F34" s="52">
        <f t="shared" si="9"/>
        <v>302221.83444250003</v>
      </c>
      <c r="G34" s="52">
        <f t="shared" si="9"/>
        <v>925998.30670749955</v>
      </c>
      <c r="H34" s="52">
        <f t="shared" si="9"/>
        <v>1710189.5849074996</v>
      </c>
      <c r="I34" s="52">
        <f t="shared" si="9"/>
        <v>2426508.1517224996</v>
      </c>
      <c r="J34" s="172" t="s">
        <v>121</v>
      </c>
    </row>
    <row r="35" spans="2:10" ht="14.25" customHeight="1">
      <c r="B35" s="35"/>
      <c r="C35" s="53" t="s">
        <v>122</v>
      </c>
      <c r="D35" s="37">
        <f t="shared" ref="D35:I35" si="10">IFERROR(D34/D32,"-")</f>
        <v>6.8539771104419778E-2</v>
      </c>
      <c r="E35" s="37">
        <f t="shared" si="10"/>
        <v>2.8011835175763576E-2</v>
      </c>
      <c r="F35" s="37">
        <f t="shared" si="10"/>
        <v>0.13655195922490074</v>
      </c>
      <c r="G35" s="37">
        <f t="shared" si="10"/>
        <v>0.3565202012069007</v>
      </c>
      <c r="H35" s="37">
        <f t="shared" si="10"/>
        <v>0.61827443816891348</v>
      </c>
      <c r="I35" s="37">
        <f t="shared" si="10"/>
        <v>0.8514537417650706</v>
      </c>
    </row>
    <row r="36" spans="2:10" ht="14.25" customHeight="1">
      <c r="B36" s="35"/>
      <c r="C36" s="53" t="s">
        <v>123</v>
      </c>
      <c r="D36" s="37">
        <f t="shared" ref="D36:I36" si="11">IFERROR(D34/D19,"-")</f>
        <v>6.4143397333333269E-2</v>
      </c>
      <c r="E36" s="37">
        <f t="shared" si="11"/>
        <v>2.8791259962163706E-2</v>
      </c>
      <c r="F36" s="37">
        <f t="shared" si="11"/>
        <v>0.12252915409198349</v>
      </c>
      <c r="G36" s="37">
        <f t="shared" si="11"/>
        <v>0.2874789068043524</v>
      </c>
      <c r="H36" s="37">
        <f t="shared" si="11"/>
        <v>0.48170826500242225</v>
      </c>
      <c r="I36" s="37">
        <f t="shared" si="11"/>
        <v>0.68042604698681486</v>
      </c>
    </row>
    <row r="37" spans="2:10" ht="14.25" customHeight="1">
      <c r="B37" s="35"/>
      <c r="C37" s="53" t="s">
        <v>124</v>
      </c>
      <c r="D37" s="37">
        <f t="shared" ref="D37:I37" si="12">IFERROR((D23+D24)/D27,"-")</f>
        <v>0.16594354784500404</v>
      </c>
      <c r="E37" s="37">
        <f t="shared" si="12"/>
        <v>0.60722098915288791</v>
      </c>
      <c r="F37" s="37">
        <f t="shared" si="12"/>
        <v>0.64350147643561717</v>
      </c>
      <c r="G37" s="37">
        <f t="shared" si="12"/>
        <v>0.64185392026970356</v>
      </c>
      <c r="H37" s="37">
        <f t="shared" si="12"/>
        <v>0.65704251037467365</v>
      </c>
      <c r="I37" s="37">
        <f t="shared" si="12"/>
        <v>0.65502466172807428</v>
      </c>
    </row>
    <row r="38" spans="2:10" ht="14.25" customHeight="1">
      <c r="C38" s="53" t="s">
        <v>125</v>
      </c>
      <c r="D38" s="54"/>
      <c r="E38" s="54">
        <f t="shared" ref="E38:I38" si="13">IFERROR(E16/E$8,"-")</f>
        <v>9711.028571428571</v>
      </c>
      <c r="F38" s="54">
        <f t="shared" si="13"/>
        <v>10962.355555555556</v>
      </c>
      <c r="G38" s="54">
        <f t="shared" si="13"/>
        <v>10737</v>
      </c>
      <c r="H38" s="54">
        <f t="shared" si="13"/>
        <v>10758.363636363636</v>
      </c>
      <c r="I38" s="54">
        <f t="shared" si="13"/>
        <v>10806.545454545454</v>
      </c>
    </row>
    <row r="39" spans="2:10" ht="14.25" customHeight="1">
      <c r="C39" s="53" t="s">
        <v>126</v>
      </c>
      <c r="D39" s="54"/>
      <c r="E39" s="54">
        <f t="shared" ref="E39:I39" si="14">IFERROR(E20/E$8,"-")</f>
        <v>10260.82912</v>
      </c>
      <c r="F39" s="54">
        <f t="shared" si="14"/>
        <v>11179.816581855555</v>
      </c>
      <c r="G39" s="54">
        <f t="shared" si="14"/>
        <v>11744.406114808333</v>
      </c>
      <c r="H39" s="54">
        <f t="shared" si="14"/>
        <v>13564.419111234847</v>
      </c>
      <c r="I39" s="54">
        <f t="shared" si="14"/>
        <v>15988.938136083334</v>
      </c>
    </row>
    <row r="40" spans="2:10" ht="14.25" customHeight="1">
      <c r="C40" s="53" t="s">
        <v>127</v>
      </c>
      <c r="D40" s="54"/>
      <c r="E40" s="54">
        <f t="shared" ref="E40:I40" si="15">IFERROR(E27/E$8,"-")</f>
        <v>9277.4833014285705</v>
      </c>
      <c r="F40" s="54">
        <f t="shared" si="15"/>
        <v>9242.1872555555547</v>
      </c>
      <c r="G40" s="54">
        <f t="shared" si="15"/>
        <v>8174.6392483333339</v>
      </c>
      <c r="H40" s="54">
        <f t="shared" si="15"/>
        <v>7927.9456363636364</v>
      </c>
      <c r="I40" s="54">
        <f t="shared" si="15"/>
        <v>8165.3175439393935</v>
      </c>
    </row>
    <row r="41" spans="2:10" ht="14.25" customHeight="1">
      <c r="C41" s="53" t="s">
        <v>128</v>
      </c>
      <c r="D41" s="173"/>
      <c r="E41" s="173">
        <f t="shared" ref="E41:I41" si="16">IFERROR(E32/E$8,"-")</f>
        <v>9981.2363719000004</v>
      </c>
      <c r="F41" s="173">
        <f t="shared" si="16"/>
        <v>9836.6084287777776</v>
      </c>
      <c r="G41" s="173">
        <f t="shared" si="16"/>
        <v>8657.7450924500008</v>
      </c>
      <c r="H41" s="173">
        <f t="shared" si="16"/>
        <v>8382.026429696969</v>
      </c>
      <c r="I41" s="173">
        <f t="shared" si="16"/>
        <v>8635.8831308636363</v>
      </c>
    </row>
    <row r="42" spans="2:10" ht="14.25" customHeight="1"/>
    <row r="43" spans="2:10" ht="14.25" customHeight="1"/>
    <row r="44" spans="2:10" ht="14.25" customHeight="1"/>
    <row r="45" spans="2:10" ht="14.25" customHeight="1"/>
    <row r="46" spans="2:10" ht="14.25" customHeight="1"/>
    <row r="47" spans="2:10" ht="14.25" customHeight="1"/>
    <row r="48" spans="2:10"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5:I5"/>
  </mergeCells>
  <conditionalFormatting sqref="D11:I41">
    <cfRule type="cellIs" dxfId="1" priority="1" operator="lessThan">
      <formula>0</formula>
    </cfRule>
  </conditionalFormatting>
  <dataValidations count="1">
    <dataValidation type="decimal" allowBlank="1" showErrorMessage="1" sqref="B30" xr:uid="{00000000-0002-0000-0200-000000000000}">
      <formula1>0</formula1>
      <formula2>0.03</formula2>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1000"/>
  <sheetViews>
    <sheetView workbookViewId="0"/>
  </sheetViews>
  <sheetFormatPr defaultColWidth="12.54296875" defaultRowHeight="15" customHeight="1"/>
  <cols>
    <col min="1" max="1" width="8.81640625" customWidth="1"/>
    <col min="2" max="2" width="22.26953125" customWidth="1"/>
    <col min="3" max="8" width="13" customWidth="1"/>
    <col min="9" max="9" width="69.453125" customWidth="1"/>
    <col min="10" max="26" width="8.54296875" customWidth="1"/>
  </cols>
  <sheetData>
    <row r="1" spans="2:9" ht="14.25" customHeight="1">
      <c r="B1" s="29" t="s">
        <v>82</v>
      </c>
      <c r="C1" s="30" t="str">
        <f>Summary!C1</f>
        <v>Pathways In Education - Las Vegas</v>
      </c>
    </row>
    <row r="2" spans="2:9" ht="14.25" customHeight="1">
      <c r="B2" s="29" t="s">
        <v>83</v>
      </c>
      <c r="C2" s="30" t="str">
        <f>Summary!C2</f>
        <v>Las Vegas</v>
      </c>
    </row>
    <row r="3" spans="2:9" ht="14.25" customHeight="1">
      <c r="B3" s="29" t="s">
        <v>84</v>
      </c>
      <c r="C3" s="30">
        <f>Summary!C3</f>
        <v>2027</v>
      </c>
    </row>
    <row r="4" spans="2:9" ht="14.25" customHeight="1">
      <c r="B4" s="29"/>
      <c r="C4" s="30"/>
    </row>
    <row r="5" spans="2:9" ht="14.25" customHeight="1">
      <c r="B5" s="29"/>
      <c r="C5" s="261" t="s">
        <v>129</v>
      </c>
      <c r="D5" s="260"/>
      <c r="E5" s="260"/>
      <c r="F5" s="260"/>
      <c r="G5" s="260"/>
      <c r="H5" s="260"/>
    </row>
    <row r="6" spans="2:9" ht="14.25" customHeight="1"/>
    <row r="7" spans="2:9" ht="14.25" customHeight="1">
      <c r="B7" s="33" t="s">
        <v>86</v>
      </c>
      <c r="C7" s="55" t="str">
        <f>($C$3-1)&amp;"-"&amp;($C$3+0)</f>
        <v>2026-2027</v>
      </c>
      <c r="D7" s="55" t="str">
        <f>($C$3+0)&amp;"-"&amp;($C$3+1)</f>
        <v>2027-2028</v>
      </c>
      <c r="E7" s="55" t="str">
        <f>($C$3+1)&amp;"-"&amp;($C$3+2)</f>
        <v>2028-2029</v>
      </c>
      <c r="F7" s="55" t="str">
        <f>($C$3+2)&amp;"-"&amp;($C$3+3)</f>
        <v>2029-2030</v>
      </c>
      <c r="G7" s="55" t="str">
        <f>($C$3+3)&amp;"-"&amp;($C$3+4)</f>
        <v>2030-2031</v>
      </c>
      <c r="H7" s="55" t="str">
        <f>($C$3+4)&amp;"-"&amp;($C$3+5)</f>
        <v>2031-2032</v>
      </c>
    </row>
    <row r="8" spans="2:9" ht="11.25" customHeight="1">
      <c r="C8" s="56"/>
      <c r="D8" s="56"/>
      <c r="E8" s="56"/>
      <c r="F8" s="56"/>
      <c r="G8" s="56"/>
      <c r="H8" s="56"/>
    </row>
    <row r="9" spans="2:9" ht="14.25" customHeight="1">
      <c r="B9" s="174" t="s">
        <v>130</v>
      </c>
      <c r="C9" s="159" t="s">
        <v>91</v>
      </c>
      <c r="D9" s="159" t="s">
        <v>92</v>
      </c>
      <c r="E9" s="159" t="s">
        <v>93</v>
      </c>
      <c r="F9" s="159" t="s">
        <v>94</v>
      </c>
      <c r="G9" s="159" t="s">
        <v>95</v>
      </c>
      <c r="H9" s="159" t="s">
        <v>96</v>
      </c>
      <c r="I9" s="158" t="s">
        <v>97</v>
      </c>
    </row>
    <row r="10" spans="2:9" ht="14.25" customHeight="1">
      <c r="B10" s="57" t="s">
        <v>131</v>
      </c>
      <c r="C10" s="175"/>
      <c r="D10" s="176"/>
      <c r="E10" s="176"/>
      <c r="F10" s="176"/>
      <c r="G10" s="176"/>
      <c r="H10" s="176"/>
      <c r="I10" s="58"/>
    </row>
    <row r="11" spans="2:9" ht="14.25" customHeight="1">
      <c r="B11" s="57" t="s">
        <v>132</v>
      </c>
      <c r="C11" s="175"/>
      <c r="D11" s="176"/>
      <c r="E11" s="176"/>
      <c r="F11" s="176"/>
      <c r="G11" s="176"/>
      <c r="H11" s="176"/>
      <c r="I11" s="58"/>
    </row>
    <row r="12" spans="2:9" ht="14.25" customHeight="1">
      <c r="B12" s="57" t="s">
        <v>133</v>
      </c>
      <c r="C12" s="175"/>
      <c r="D12" s="176"/>
      <c r="E12" s="176"/>
      <c r="F12" s="176"/>
      <c r="G12" s="176"/>
      <c r="H12" s="176"/>
      <c r="I12" s="58"/>
    </row>
    <row r="13" spans="2:9" ht="14.25" customHeight="1">
      <c r="B13" s="57" t="s">
        <v>134</v>
      </c>
      <c r="C13" s="175"/>
      <c r="D13" s="176"/>
      <c r="E13" s="176"/>
      <c r="F13" s="176"/>
      <c r="G13" s="176"/>
      <c r="H13" s="176"/>
      <c r="I13" s="58"/>
    </row>
    <row r="14" spans="2:9" ht="14.25" customHeight="1">
      <c r="B14" s="57" t="s">
        <v>135</v>
      </c>
      <c r="C14" s="175"/>
      <c r="D14" s="176"/>
      <c r="E14" s="176"/>
      <c r="F14" s="176"/>
      <c r="G14" s="176"/>
      <c r="H14" s="176"/>
      <c r="I14" s="58"/>
    </row>
    <row r="15" spans="2:9" ht="14.25" customHeight="1">
      <c r="B15" s="57" t="s">
        <v>136</v>
      </c>
      <c r="C15" s="175"/>
      <c r="D15" s="176"/>
      <c r="E15" s="176"/>
      <c r="F15" s="176"/>
      <c r="G15" s="176"/>
      <c r="H15" s="176"/>
      <c r="I15" s="58"/>
    </row>
    <row r="16" spans="2:9" ht="14.25" customHeight="1">
      <c r="B16" s="57" t="s">
        <v>137</v>
      </c>
      <c r="C16" s="175"/>
      <c r="D16" s="176"/>
      <c r="E16" s="176"/>
      <c r="F16" s="176"/>
      <c r="G16" s="176"/>
      <c r="H16" s="176"/>
      <c r="I16" s="58"/>
    </row>
    <row r="17" spans="2:9" ht="14.25" customHeight="1">
      <c r="B17" s="57" t="s">
        <v>138</v>
      </c>
      <c r="C17" s="175"/>
      <c r="D17" s="176"/>
      <c r="E17" s="176"/>
      <c r="F17" s="176"/>
      <c r="G17" s="176"/>
      <c r="H17" s="176"/>
      <c r="I17" s="58"/>
    </row>
    <row r="18" spans="2:9" ht="14.25" customHeight="1">
      <c r="B18" s="57" t="s">
        <v>139</v>
      </c>
      <c r="C18" s="175"/>
      <c r="D18" s="176"/>
      <c r="E18" s="176"/>
      <c r="F18" s="176"/>
      <c r="G18" s="176"/>
      <c r="H18" s="176"/>
      <c r="I18" s="58"/>
    </row>
    <row r="19" spans="2:9" ht="14.25" customHeight="1">
      <c r="B19" s="57" t="s">
        <v>140</v>
      </c>
      <c r="C19" s="175"/>
      <c r="D19" s="176">
        <v>30</v>
      </c>
      <c r="E19" s="176">
        <v>38</v>
      </c>
      <c r="F19" s="176">
        <v>51</v>
      </c>
      <c r="G19" s="176">
        <v>56</v>
      </c>
      <c r="H19" s="176">
        <v>56</v>
      </c>
      <c r="I19" s="58"/>
    </row>
    <row r="20" spans="2:9" ht="14.25" customHeight="1">
      <c r="B20" s="57" t="s">
        <v>141</v>
      </c>
      <c r="C20" s="175"/>
      <c r="D20" s="176">
        <v>38</v>
      </c>
      <c r="E20" s="176">
        <v>48</v>
      </c>
      <c r="F20" s="176">
        <v>65</v>
      </c>
      <c r="G20" s="176">
        <v>71</v>
      </c>
      <c r="H20" s="176">
        <v>71</v>
      </c>
      <c r="I20" s="58"/>
    </row>
    <row r="21" spans="2:9" ht="14.25" customHeight="1">
      <c r="B21" s="57" t="s">
        <v>142</v>
      </c>
      <c r="C21" s="175"/>
      <c r="D21" s="176">
        <v>53</v>
      </c>
      <c r="E21" s="176">
        <v>69</v>
      </c>
      <c r="F21" s="176">
        <v>92</v>
      </c>
      <c r="G21" s="176">
        <v>101</v>
      </c>
      <c r="H21" s="176">
        <v>101</v>
      </c>
      <c r="I21" s="58"/>
    </row>
    <row r="22" spans="2:9" ht="14.25" customHeight="1">
      <c r="B22" s="59" t="s">
        <v>143</v>
      </c>
      <c r="C22" s="177"/>
      <c r="D22" s="178">
        <v>54</v>
      </c>
      <c r="E22" s="178">
        <v>70</v>
      </c>
      <c r="F22" s="178">
        <v>92</v>
      </c>
      <c r="G22" s="178">
        <v>102</v>
      </c>
      <c r="H22" s="178">
        <v>102</v>
      </c>
      <c r="I22" s="60"/>
    </row>
    <row r="23" spans="2:9" ht="14.25" customHeight="1">
      <c r="B23" s="5" t="s">
        <v>144</v>
      </c>
      <c r="C23" s="45"/>
      <c r="D23" s="34">
        <f t="shared" ref="D23:H23" si="0">SUM(D10:D22)</f>
        <v>175</v>
      </c>
      <c r="E23" s="34">
        <f t="shared" si="0"/>
        <v>225</v>
      </c>
      <c r="F23" s="34">
        <f t="shared" si="0"/>
        <v>300</v>
      </c>
      <c r="G23" s="34">
        <f t="shared" si="0"/>
        <v>330</v>
      </c>
      <c r="H23" s="34">
        <f t="shared" si="0"/>
        <v>330</v>
      </c>
    </row>
    <row r="24" spans="2:9" ht="14.25" customHeight="1">
      <c r="B24" s="36" t="s">
        <v>145</v>
      </c>
      <c r="C24" s="154"/>
      <c r="D24" s="156"/>
      <c r="E24" s="37">
        <f t="shared" ref="E24:H24" si="1">IFERROR((E23-D23)/D23,"-")</f>
        <v>0.2857142857142857</v>
      </c>
      <c r="F24" s="37">
        <f t="shared" si="1"/>
        <v>0.33333333333333331</v>
      </c>
      <c r="G24" s="37">
        <f t="shared" si="1"/>
        <v>0.1</v>
      </c>
      <c r="H24" s="37">
        <f t="shared" si="1"/>
        <v>0</v>
      </c>
    </row>
    <row r="25" spans="2:9" ht="14.25" customHeight="1">
      <c r="B25" s="5"/>
      <c r="C25" s="45"/>
      <c r="D25" s="34"/>
      <c r="E25" s="37"/>
      <c r="F25" s="37"/>
      <c r="G25" s="37"/>
      <c r="H25" s="37"/>
    </row>
    <row r="26" spans="2:9" ht="14.25" customHeight="1">
      <c r="B26" s="174" t="s">
        <v>146</v>
      </c>
      <c r="C26" s="159" t="s">
        <v>91</v>
      </c>
      <c r="D26" s="179" t="s">
        <v>92</v>
      </c>
      <c r="E26" s="179" t="s">
        <v>93</v>
      </c>
      <c r="F26" s="179" t="s">
        <v>94</v>
      </c>
      <c r="G26" s="179" t="s">
        <v>95</v>
      </c>
      <c r="H26" s="179" t="s">
        <v>96</v>
      </c>
      <c r="I26" s="158" t="s">
        <v>97</v>
      </c>
    </row>
    <row r="27" spans="2:9" ht="14.25" customHeight="1">
      <c r="B27" s="57" t="s">
        <v>147</v>
      </c>
      <c r="C27" s="175"/>
      <c r="D27" s="180">
        <f t="shared" ref="D27:H27" si="2">ROUND(0.14*D23,0)</f>
        <v>25</v>
      </c>
      <c r="E27" s="180">
        <f t="shared" si="2"/>
        <v>32</v>
      </c>
      <c r="F27" s="180">
        <f t="shared" si="2"/>
        <v>42</v>
      </c>
      <c r="G27" s="180">
        <f t="shared" si="2"/>
        <v>46</v>
      </c>
      <c r="H27" s="180">
        <f t="shared" si="2"/>
        <v>46</v>
      </c>
      <c r="I27" s="58" t="s">
        <v>148</v>
      </c>
    </row>
    <row r="28" spans="2:9" ht="14.25" customHeight="1">
      <c r="B28" s="57" t="s">
        <v>149</v>
      </c>
      <c r="C28" s="175"/>
      <c r="D28" s="180">
        <f t="shared" ref="D28:H28" si="3">ROUND((0.25*$D23),0)</f>
        <v>44</v>
      </c>
      <c r="E28" s="180">
        <f t="shared" si="3"/>
        <v>44</v>
      </c>
      <c r="F28" s="180">
        <f t="shared" si="3"/>
        <v>44</v>
      </c>
      <c r="G28" s="180">
        <f t="shared" si="3"/>
        <v>44</v>
      </c>
      <c r="H28" s="180">
        <f t="shared" si="3"/>
        <v>44</v>
      </c>
      <c r="I28" s="58" t="s">
        <v>150</v>
      </c>
    </row>
    <row r="29" spans="2:9" ht="14.25" customHeight="1">
      <c r="B29" s="57" t="s">
        <v>151</v>
      </c>
      <c r="C29" s="175"/>
      <c r="D29" s="180">
        <f t="shared" ref="D29:H29" si="4">ROUND((0.85*D23),0)</f>
        <v>149</v>
      </c>
      <c r="E29" s="180">
        <f t="shared" si="4"/>
        <v>191</v>
      </c>
      <c r="F29" s="180">
        <f t="shared" si="4"/>
        <v>255</v>
      </c>
      <c r="G29" s="180">
        <f t="shared" si="4"/>
        <v>281</v>
      </c>
      <c r="H29" s="180">
        <f t="shared" si="4"/>
        <v>281</v>
      </c>
      <c r="I29" s="58" t="s">
        <v>152</v>
      </c>
    </row>
    <row r="30" spans="2:9" ht="14.25" customHeight="1">
      <c r="B30" s="57" t="s">
        <v>153</v>
      </c>
      <c r="C30" s="175"/>
      <c r="D30" s="180">
        <f t="shared" ref="D30:H30" si="5">ROUND(0.02*D23,0)</f>
        <v>4</v>
      </c>
      <c r="E30" s="180">
        <f t="shared" si="5"/>
        <v>5</v>
      </c>
      <c r="F30" s="180">
        <f t="shared" si="5"/>
        <v>6</v>
      </c>
      <c r="G30" s="180">
        <f t="shared" si="5"/>
        <v>7</v>
      </c>
      <c r="H30" s="180">
        <f t="shared" si="5"/>
        <v>7</v>
      </c>
      <c r="I30" s="58" t="s">
        <v>154</v>
      </c>
    </row>
    <row r="31" spans="2:9" ht="14.25" customHeight="1">
      <c r="B31" s="57" t="s">
        <v>155</v>
      </c>
      <c r="C31" s="175"/>
      <c r="D31" s="180"/>
      <c r="E31" s="180"/>
      <c r="F31" s="180"/>
      <c r="G31" s="180"/>
      <c r="H31" s="180"/>
      <c r="I31" s="58"/>
    </row>
    <row r="32" spans="2:9" ht="14.25" customHeight="1">
      <c r="B32" s="57" t="s">
        <v>156</v>
      </c>
      <c r="C32" s="175"/>
      <c r="D32" s="180">
        <f t="shared" ref="D32:H32" si="6">ROUND(0.5*D23,0)</f>
        <v>88</v>
      </c>
      <c r="E32" s="180">
        <f t="shared" si="6"/>
        <v>113</v>
      </c>
      <c r="F32" s="180">
        <f t="shared" si="6"/>
        <v>150</v>
      </c>
      <c r="G32" s="180">
        <f t="shared" si="6"/>
        <v>165</v>
      </c>
      <c r="H32" s="180">
        <f t="shared" si="6"/>
        <v>165</v>
      </c>
      <c r="I32" s="61">
        <v>0.05</v>
      </c>
    </row>
    <row r="33" spans="2:9" ht="14.25" customHeight="1">
      <c r="B33" s="57" t="s">
        <v>157</v>
      </c>
      <c r="C33" s="175"/>
      <c r="D33" s="62">
        <f t="shared" ref="D33:H33" si="7">D32*1.6</f>
        <v>140.80000000000001</v>
      </c>
      <c r="E33" s="62">
        <f t="shared" si="7"/>
        <v>180.8</v>
      </c>
      <c r="F33" s="62">
        <f t="shared" si="7"/>
        <v>240</v>
      </c>
      <c r="G33" s="62">
        <f t="shared" si="7"/>
        <v>264</v>
      </c>
      <c r="H33" s="62">
        <f t="shared" si="7"/>
        <v>264</v>
      </c>
      <c r="I33" s="58"/>
    </row>
    <row r="34" spans="2:9" ht="14.25" customHeight="1">
      <c r="B34" s="57" t="s">
        <v>158</v>
      </c>
      <c r="C34" s="63"/>
      <c r="D34" s="181">
        <f t="shared" ref="D34:H34" si="8">IFERROR(D33/D23,"-")</f>
        <v>0.8045714285714286</v>
      </c>
      <c r="E34" s="181">
        <f t="shared" si="8"/>
        <v>0.80355555555555558</v>
      </c>
      <c r="F34" s="181">
        <f t="shared" si="8"/>
        <v>0.8</v>
      </c>
      <c r="G34" s="181">
        <f t="shared" si="8"/>
        <v>0.8</v>
      </c>
      <c r="H34" s="181">
        <f t="shared" si="8"/>
        <v>0.8</v>
      </c>
      <c r="I34" s="60"/>
    </row>
    <row r="35" spans="2:9" ht="14.25" customHeight="1">
      <c r="B35" s="5"/>
    </row>
    <row r="36" spans="2:9" ht="14.25" customHeight="1">
      <c r="B36" s="5"/>
    </row>
    <row r="37" spans="2:9" ht="14.25" customHeight="1"/>
    <row r="38" spans="2:9" ht="14.25" customHeight="1"/>
    <row r="39" spans="2:9" ht="14.25" customHeight="1"/>
    <row r="40" spans="2:9" ht="14.25" customHeight="1"/>
    <row r="41" spans="2:9" ht="14.25" customHeight="1"/>
    <row r="42" spans="2:9" ht="14.25" customHeight="1"/>
    <row r="43" spans="2:9" ht="14.25" customHeight="1"/>
    <row r="44" spans="2:9" ht="14.25" customHeight="1"/>
    <row r="45" spans="2:9" ht="14.25" customHeight="1"/>
    <row r="46" spans="2:9" ht="14.25" customHeight="1"/>
    <row r="47" spans="2:9" ht="14.25" customHeight="1"/>
    <row r="48" spans="2: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C5:H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pane xSplit="2" ySplit="8" topLeftCell="C9" activePane="bottomRight" state="frozen"/>
      <selection pane="topRight" activeCell="C1" sqref="C1"/>
      <selection pane="bottomLeft" activeCell="A9" sqref="A9"/>
      <selection pane="bottomRight" activeCell="C9" sqref="C9"/>
    </sheetView>
  </sheetViews>
  <sheetFormatPr defaultColWidth="12.54296875" defaultRowHeight="15" customHeight="1"/>
  <cols>
    <col min="1" max="1" width="8.54296875" customWidth="1"/>
    <col min="2" max="2" width="11.26953125" customWidth="1"/>
    <col min="3" max="3" width="58.1796875" customWidth="1"/>
    <col min="4" max="9" width="13.54296875" customWidth="1"/>
    <col min="10" max="10" width="77.54296875" customWidth="1"/>
    <col min="11" max="26" width="8.54296875" customWidth="1"/>
  </cols>
  <sheetData>
    <row r="1" spans="1:26" ht="14.25" customHeight="1">
      <c r="B1" s="29" t="s">
        <v>82</v>
      </c>
      <c r="C1" s="30" t="str">
        <f>Summary!C1</f>
        <v>Pathways In Education - Las Vegas</v>
      </c>
      <c r="J1" s="5"/>
    </row>
    <row r="2" spans="1:26" ht="14.25" customHeight="1">
      <c r="B2" s="29" t="s">
        <v>83</v>
      </c>
      <c r="C2" s="30" t="str">
        <f>Summary!C2</f>
        <v>Las Vegas</v>
      </c>
      <c r="J2" s="5"/>
    </row>
    <row r="3" spans="1:26" ht="14.25" customHeight="1">
      <c r="B3" s="29" t="s">
        <v>84</v>
      </c>
      <c r="C3" s="30">
        <f>Summary!C3</f>
        <v>2027</v>
      </c>
      <c r="J3" s="5"/>
    </row>
    <row r="4" spans="1:26" ht="14.25" customHeight="1">
      <c r="B4" s="29"/>
      <c r="C4" s="30"/>
      <c r="J4" s="5"/>
    </row>
    <row r="5" spans="1:26" ht="14.25" customHeight="1">
      <c r="B5" s="29"/>
      <c r="C5" s="259" t="s">
        <v>159</v>
      </c>
      <c r="D5" s="260"/>
      <c r="E5" s="260"/>
      <c r="F5" s="260"/>
      <c r="G5" s="260"/>
      <c r="H5" s="260"/>
      <c r="I5" s="260"/>
      <c r="J5" s="5"/>
    </row>
    <row r="6" spans="1:26" ht="14.25" customHeight="1">
      <c r="B6" s="29"/>
      <c r="C6" s="30"/>
      <c r="J6" s="5"/>
    </row>
    <row r="7" spans="1:26" ht="28.5" customHeight="1">
      <c r="B7" s="29"/>
      <c r="C7" s="29" t="s">
        <v>86</v>
      </c>
      <c r="D7" s="32" t="str">
        <f>($C$3-1)&amp;"-"&amp;($C$3+0)</f>
        <v>2026-2027</v>
      </c>
      <c r="E7" s="32" t="str">
        <f>($C$3+0)&amp;"-"&amp;($C$3+1)</f>
        <v>2027-2028</v>
      </c>
      <c r="F7" s="32" t="str">
        <f>($C$3+1)&amp;"-"&amp;($C$3+2)</f>
        <v>2028-2029</v>
      </c>
      <c r="G7" s="32" t="str">
        <f>($C$3+2)&amp;"-"&amp;($C$3+3)</f>
        <v>2029-2030</v>
      </c>
      <c r="H7" s="32" t="str">
        <f>($C$3+3)&amp;"-"&amp;($C$3+4)</f>
        <v>2030-2031</v>
      </c>
      <c r="I7" s="32" t="str">
        <f>($C$3+4)&amp;"-"&amp;($C$3+5)</f>
        <v>2031-2032</v>
      </c>
      <c r="J7" s="5"/>
    </row>
    <row r="8" spans="1:26" ht="14.25" customHeight="1">
      <c r="B8" s="29"/>
      <c r="C8" s="33" t="s">
        <v>87</v>
      </c>
      <c r="D8" s="182"/>
      <c r="E8" s="34">
        <f>Enrollment!D$23</f>
        <v>175</v>
      </c>
      <c r="F8" s="34">
        <f>Enrollment!E$23</f>
        <v>225</v>
      </c>
      <c r="G8" s="34">
        <f>Enrollment!F$23</f>
        <v>300</v>
      </c>
      <c r="H8" s="34">
        <f>Enrollment!G$23</f>
        <v>330</v>
      </c>
      <c r="I8" s="34">
        <f>Enrollment!H$23</f>
        <v>330</v>
      </c>
      <c r="J8" s="5"/>
    </row>
    <row r="9" spans="1:26" ht="14.25" customHeight="1">
      <c r="B9" s="29"/>
      <c r="C9" s="30"/>
      <c r="D9" s="45"/>
      <c r="E9" s="45"/>
      <c r="F9" s="45"/>
      <c r="G9" s="45"/>
      <c r="H9" s="45"/>
      <c r="I9" s="45"/>
      <c r="J9" s="5"/>
    </row>
    <row r="10" spans="1:26" ht="20.25" customHeight="1">
      <c r="B10" s="64" t="s">
        <v>160</v>
      </c>
      <c r="C10" s="65"/>
      <c r="D10" s="183"/>
      <c r="E10" s="183"/>
      <c r="F10" s="183"/>
      <c r="G10" s="183"/>
      <c r="H10" s="183"/>
      <c r="I10" s="183"/>
      <c r="J10" s="66"/>
    </row>
    <row r="11" spans="1:26" ht="14.25" customHeight="1">
      <c r="A11" s="5"/>
      <c r="B11" s="184" t="s">
        <v>161</v>
      </c>
      <c r="C11" s="185" t="s">
        <v>162</v>
      </c>
      <c r="D11" s="186" t="s">
        <v>91</v>
      </c>
      <c r="E11" s="186" t="s">
        <v>92</v>
      </c>
      <c r="F11" s="186" t="s">
        <v>93</v>
      </c>
      <c r="G11" s="186" t="s">
        <v>94</v>
      </c>
      <c r="H11" s="186" t="s">
        <v>95</v>
      </c>
      <c r="I11" s="186" t="s">
        <v>96</v>
      </c>
      <c r="J11" s="187" t="s">
        <v>97</v>
      </c>
      <c r="K11" s="5"/>
      <c r="L11" s="5"/>
      <c r="M11" s="5"/>
      <c r="N11" s="5"/>
      <c r="O11" s="5"/>
      <c r="P11" s="5"/>
      <c r="Q11" s="5"/>
      <c r="R11" s="5"/>
      <c r="S11" s="5"/>
      <c r="T11" s="5"/>
      <c r="U11" s="5"/>
      <c r="V11" s="5"/>
      <c r="W11" s="5"/>
      <c r="X11" s="5"/>
      <c r="Y11" s="5"/>
      <c r="Z11" s="5"/>
    </row>
    <row r="12" spans="1:26" ht="14.25" customHeight="1">
      <c r="B12" s="161">
        <v>3110</v>
      </c>
      <c r="C12" s="26" t="s">
        <v>163</v>
      </c>
      <c r="D12" s="188"/>
      <c r="E12" s="42">
        <f>VLOOKUP(Title!B6,Inputs!$O$3:$P$25,2,0)</f>
        <v>9502</v>
      </c>
      <c r="F12" s="42">
        <f t="shared" ref="F12:I12" si="0">E12</f>
        <v>9502</v>
      </c>
      <c r="G12" s="42">
        <f t="shared" si="0"/>
        <v>9502</v>
      </c>
      <c r="H12" s="42">
        <f t="shared" si="0"/>
        <v>9502</v>
      </c>
      <c r="I12" s="42">
        <f t="shared" si="0"/>
        <v>9502</v>
      </c>
      <c r="J12" s="189"/>
    </row>
    <row r="13" spans="1:26" ht="14.25" customHeight="1">
      <c r="B13" s="161">
        <v>3254</v>
      </c>
      <c r="C13" s="26" t="s">
        <v>164</v>
      </c>
      <c r="D13" s="188"/>
      <c r="E13" s="42">
        <v>0</v>
      </c>
      <c r="F13" s="42">
        <v>4200</v>
      </c>
      <c r="G13" s="42">
        <v>4200</v>
      </c>
      <c r="H13" s="42">
        <v>4200</v>
      </c>
      <c r="I13" s="42">
        <v>4200</v>
      </c>
      <c r="J13" s="189"/>
    </row>
    <row r="14" spans="1:26" ht="14.25" customHeight="1">
      <c r="B14" s="161">
        <v>3255</v>
      </c>
      <c r="C14" s="26" t="s">
        <v>165</v>
      </c>
      <c r="D14" s="188"/>
      <c r="E14" s="42">
        <v>0</v>
      </c>
      <c r="F14" s="42">
        <v>3300</v>
      </c>
      <c r="G14" s="42">
        <v>3300</v>
      </c>
      <c r="H14" s="42">
        <v>3300</v>
      </c>
      <c r="I14" s="42">
        <v>3300</v>
      </c>
      <c r="J14" s="189"/>
    </row>
    <row r="15" spans="1:26" ht="14.25" customHeight="1">
      <c r="B15" s="161">
        <v>3256</v>
      </c>
      <c r="C15" s="26" t="s">
        <v>166</v>
      </c>
      <c r="D15" s="188"/>
      <c r="E15" s="42">
        <v>0</v>
      </c>
      <c r="F15" s="42">
        <v>1100</v>
      </c>
      <c r="G15" s="42">
        <v>1100</v>
      </c>
      <c r="H15" s="42">
        <v>1100</v>
      </c>
      <c r="I15" s="42">
        <v>1100</v>
      </c>
      <c r="J15" s="189"/>
    </row>
    <row r="16" spans="1:26" ht="14.25" customHeight="1">
      <c r="B16" s="161">
        <v>3270</v>
      </c>
      <c r="C16" s="5" t="s">
        <v>167</v>
      </c>
      <c r="D16" s="188"/>
      <c r="E16" s="42">
        <v>0</v>
      </c>
      <c r="F16" s="42">
        <v>3700</v>
      </c>
      <c r="G16" s="42">
        <v>3700</v>
      </c>
      <c r="H16" s="42">
        <v>3700</v>
      </c>
      <c r="I16" s="42">
        <v>3700</v>
      </c>
      <c r="J16" s="189"/>
    </row>
    <row r="17" spans="1:26" ht="14.25" customHeight="1">
      <c r="B17" s="161">
        <v>4500</v>
      </c>
      <c r="C17" s="5" t="s">
        <v>168</v>
      </c>
      <c r="D17" s="188"/>
      <c r="E17" s="42">
        <v>900</v>
      </c>
      <c r="F17" s="42">
        <v>900</v>
      </c>
      <c r="G17" s="42">
        <v>900</v>
      </c>
      <c r="H17" s="42">
        <v>900</v>
      </c>
      <c r="I17" s="42">
        <v>900</v>
      </c>
      <c r="J17" s="189"/>
    </row>
    <row r="18" spans="1:26" ht="14.25" customHeight="1">
      <c r="B18" s="161">
        <v>4500</v>
      </c>
      <c r="C18" s="5" t="s">
        <v>169</v>
      </c>
      <c r="D18" s="188"/>
      <c r="E18" s="42">
        <v>100</v>
      </c>
      <c r="F18" s="42">
        <v>100</v>
      </c>
      <c r="G18" s="42">
        <v>100</v>
      </c>
      <c r="H18" s="42">
        <v>100</v>
      </c>
      <c r="I18" s="42">
        <v>100</v>
      </c>
      <c r="J18" s="189"/>
    </row>
    <row r="19" spans="1:26" ht="14.25" customHeight="1">
      <c r="B19" s="161">
        <v>4500</v>
      </c>
      <c r="C19" s="5" t="s">
        <v>170</v>
      </c>
      <c r="D19" s="188"/>
      <c r="E19" s="190"/>
      <c r="F19" s="190"/>
      <c r="G19" s="190"/>
      <c r="H19" s="190"/>
      <c r="I19" s="190"/>
      <c r="J19" s="189"/>
    </row>
    <row r="20" spans="1:26" ht="14.25" customHeight="1">
      <c r="B20" s="161">
        <v>4500</v>
      </c>
      <c r="C20" s="5" t="s">
        <v>171</v>
      </c>
      <c r="D20" s="188"/>
      <c r="E20" s="190"/>
      <c r="F20" s="190"/>
      <c r="G20" s="190"/>
      <c r="H20" s="190"/>
      <c r="I20" s="190"/>
      <c r="J20" s="189"/>
    </row>
    <row r="21" spans="1:26" ht="14.25" customHeight="1">
      <c r="B21" s="165">
        <v>4500</v>
      </c>
      <c r="C21" s="185" t="s">
        <v>172</v>
      </c>
      <c r="D21" s="67"/>
      <c r="E21" s="68"/>
      <c r="F21" s="68"/>
      <c r="G21" s="68"/>
      <c r="H21" s="68"/>
      <c r="I21" s="68"/>
      <c r="J21" s="69"/>
    </row>
    <row r="22" spans="1:26" ht="14.25" customHeight="1">
      <c r="B22" s="35"/>
      <c r="D22" s="45"/>
      <c r="E22" s="45"/>
      <c r="F22" s="45"/>
      <c r="G22" s="45"/>
      <c r="H22" s="45"/>
      <c r="I22" s="45"/>
      <c r="J22" s="5"/>
    </row>
    <row r="23" spans="1:26" ht="23.25" customHeight="1">
      <c r="B23" s="64" t="s">
        <v>173</v>
      </c>
      <c r="C23" s="65"/>
      <c r="D23" s="183"/>
      <c r="E23" s="183"/>
      <c r="F23" s="183"/>
      <c r="G23" s="183"/>
      <c r="H23" s="183"/>
      <c r="I23" s="183"/>
      <c r="J23" s="66"/>
    </row>
    <row r="24" spans="1:26" ht="14.25" customHeight="1">
      <c r="A24" s="5"/>
      <c r="B24" s="191" t="s">
        <v>161</v>
      </c>
      <c r="C24" s="158" t="s">
        <v>162</v>
      </c>
      <c r="D24" s="159" t="s">
        <v>91</v>
      </c>
      <c r="E24" s="159" t="s">
        <v>92</v>
      </c>
      <c r="F24" s="159" t="s">
        <v>93</v>
      </c>
      <c r="G24" s="159" t="s">
        <v>94</v>
      </c>
      <c r="H24" s="159" t="s">
        <v>95</v>
      </c>
      <c r="I24" s="159" t="s">
        <v>96</v>
      </c>
      <c r="J24" s="192" t="s">
        <v>97</v>
      </c>
      <c r="K24" s="5"/>
      <c r="L24" s="5"/>
      <c r="M24" s="5"/>
      <c r="N24" s="5"/>
      <c r="O24" s="5"/>
      <c r="P24" s="5"/>
      <c r="Q24" s="5"/>
      <c r="R24" s="5"/>
      <c r="S24" s="5"/>
      <c r="T24" s="5"/>
      <c r="U24" s="5"/>
      <c r="V24" s="5"/>
      <c r="W24" s="5"/>
      <c r="X24" s="5"/>
      <c r="Y24" s="5"/>
      <c r="Z24" s="5"/>
    </row>
    <row r="25" spans="1:26" ht="14.25" customHeight="1">
      <c r="A25" s="5"/>
      <c r="B25" s="193"/>
      <c r="C25" s="57"/>
      <c r="D25" s="70"/>
      <c r="E25" s="70"/>
      <c r="F25" s="70"/>
      <c r="G25" s="70"/>
      <c r="H25" s="70"/>
      <c r="I25" s="70"/>
      <c r="J25" s="71"/>
      <c r="K25" s="5"/>
      <c r="L25" s="5"/>
      <c r="M25" s="5"/>
      <c r="N25" s="5"/>
      <c r="O25" s="5"/>
      <c r="P25" s="5"/>
      <c r="Q25" s="5"/>
      <c r="R25" s="5"/>
      <c r="S25" s="5"/>
      <c r="T25" s="5"/>
      <c r="U25" s="5"/>
      <c r="V25" s="5"/>
      <c r="W25" s="5"/>
      <c r="X25" s="5"/>
      <c r="Y25" s="5"/>
      <c r="Z25" s="5"/>
    </row>
    <row r="26" spans="1:26" ht="14.25" customHeight="1">
      <c r="B26" s="161"/>
      <c r="C26" s="72" t="s">
        <v>174</v>
      </c>
      <c r="D26" s="42"/>
      <c r="E26" s="42"/>
      <c r="F26" s="42"/>
      <c r="G26" s="42"/>
      <c r="H26" s="42"/>
      <c r="I26" s="42"/>
      <c r="J26" s="73"/>
    </row>
    <row r="27" spans="1:26" ht="14.25" customHeight="1">
      <c r="B27" s="161">
        <v>1500</v>
      </c>
      <c r="C27" s="43" t="s">
        <v>175</v>
      </c>
      <c r="D27" s="190"/>
      <c r="E27" s="190"/>
      <c r="F27" s="190"/>
      <c r="G27" s="190"/>
      <c r="H27" s="190"/>
      <c r="I27" s="190"/>
      <c r="J27" s="189"/>
    </row>
    <row r="28" spans="1:26" ht="14.25" customHeight="1">
      <c r="B28" s="161">
        <v>1600</v>
      </c>
      <c r="C28" s="43" t="s">
        <v>176</v>
      </c>
      <c r="D28" s="190"/>
      <c r="E28" s="190"/>
      <c r="F28" s="190"/>
      <c r="G28" s="190"/>
      <c r="H28" s="190"/>
      <c r="I28" s="190"/>
      <c r="J28" s="189"/>
    </row>
    <row r="29" spans="1:26" ht="14.25" customHeight="1">
      <c r="B29" s="161">
        <v>1700</v>
      </c>
      <c r="C29" s="43" t="s">
        <v>177</v>
      </c>
      <c r="D29" s="190"/>
      <c r="E29" s="190"/>
      <c r="F29" s="190"/>
      <c r="G29" s="190"/>
      <c r="H29" s="190"/>
      <c r="I29" s="190"/>
      <c r="J29" s="189"/>
    </row>
    <row r="30" spans="1:26" ht="14.25" customHeight="1">
      <c r="B30" s="161">
        <v>1920</v>
      </c>
      <c r="C30" s="43" t="s">
        <v>178</v>
      </c>
      <c r="D30" s="190"/>
      <c r="E30" s="190"/>
      <c r="F30" s="190"/>
      <c r="G30" s="190"/>
      <c r="H30" s="190"/>
      <c r="I30" s="190"/>
      <c r="J30" s="189"/>
    </row>
    <row r="31" spans="1:26" ht="14.25" customHeight="1">
      <c r="B31" s="161">
        <v>1920</v>
      </c>
      <c r="C31" s="43" t="s">
        <v>178</v>
      </c>
      <c r="D31" s="190"/>
      <c r="E31" s="190"/>
      <c r="F31" s="190"/>
      <c r="G31" s="190"/>
      <c r="H31" s="190"/>
      <c r="I31" s="190"/>
      <c r="J31" s="189"/>
    </row>
    <row r="32" spans="1:26" ht="14.25" customHeight="1">
      <c r="B32" s="161">
        <v>1920</v>
      </c>
      <c r="C32" s="163" t="s">
        <v>178</v>
      </c>
      <c r="D32" s="68"/>
      <c r="E32" s="68"/>
      <c r="F32" s="68"/>
      <c r="G32" s="68"/>
      <c r="H32" s="68"/>
      <c r="I32" s="68"/>
      <c r="J32" s="189"/>
    </row>
    <row r="33" spans="2:10" ht="14.25" customHeight="1">
      <c r="B33" s="161"/>
      <c r="C33" s="44" t="s">
        <v>179</v>
      </c>
      <c r="D33" s="42">
        <f t="shared" ref="D33:I33" si="1">SUM(D27:D32)</f>
        <v>0</v>
      </c>
      <c r="E33" s="42">
        <f t="shared" si="1"/>
        <v>0</v>
      </c>
      <c r="F33" s="42">
        <f t="shared" si="1"/>
        <v>0</v>
      </c>
      <c r="G33" s="42">
        <f t="shared" si="1"/>
        <v>0</v>
      </c>
      <c r="H33" s="42">
        <f t="shared" si="1"/>
        <v>0</v>
      </c>
      <c r="I33" s="42">
        <f t="shared" si="1"/>
        <v>0</v>
      </c>
      <c r="J33" s="189"/>
    </row>
    <row r="34" spans="2:10" ht="14.25" customHeight="1">
      <c r="B34" s="161"/>
      <c r="C34" s="53" t="s">
        <v>180</v>
      </c>
      <c r="D34" s="182"/>
      <c r="E34" s="54">
        <f t="shared" ref="E34:I34" si="2">IFERROR(E33/E$8,"-")</f>
        <v>0</v>
      </c>
      <c r="F34" s="54">
        <f t="shared" si="2"/>
        <v>0</v>
      </c>
      <c r="G34" s="54">
        <f t="shared" si="2"/>
        <v>0</v>
      </c>
      <c r="H34" s="54">
        <f t="shared" si="2"/>
        <v>0</v>
      </c>
      <c r="I34" s="54">
        <f t="shared" si="2"/>
        <v>0</v>
      </c>
      <c r="J34" s="189"/>
    </row>
    <row r="35" spans="2:10" ht="14.25" customHeight="1">
      <c r="B35" s="161"/>
      <c r="C35" s="72" t="s">
        <v>181</v>
      </c>
      <c r="D35" s="42"/>
      <c r="E35" s="42"/>
      <c r="F35" s="42"/>
      <c r="G35" s="42"/>
      <c r="H35" s="42"/>
      <c r="I35" s="42"/>
      <c r="J35" s="189"/>
    </row>
    <row r="36" spans="2:10" ht="14.25" customHeight="1">
      <c r="B36" s="161">
        <v>3110</v>
      </c>
      <c r="C36" s="10" t="s">
        <v>182</v>
      </c>
      <c r="D36" s="194"/>
      <c r="E36" s="42">
        <f>E12*Enrollment!D$23</f>
        <v>1662850</v>
      </c>
      <c r="F36" s="42">
        <f>F12*Enrollment!E$23</f>
        <v>2137950</v>
      </c>
      <c r="G36" s="42">
        <f>G12*Enrollment!F$23</f>
        <v>2850600</v>
      </c>
      <c r="H36" s="42">
        <f>H12*Enrollment!G$23</f>
        <v>3135660</v>
      </c>
      <c r="I36" s="42">
        <f>I12*Enrollment!H$23</f>
        <v>3135660</v>
      </c>
      <c r="J36" s="189" t="s">
        <v>183</v>
      </c>
    </row>
    <row r="37" spans="2:10" ht="14.25" customHeight="1">
      <c r="B37" s="161">
        <v>3200</v>
      </c>
      <c r="C37" s="10" t="s">
        <v>184</v>
      </c>
      <c r="D37" s="194"/>
      <c r="E37" s="190"/>
      <c r="F37" s="190"/>
      <c r="G37" s="190"/>
      <c r="H37" s="190"/>
      <c r="I37" s="190"/>
      <c r="J37" s="189"/>
    </row>
    <row r="38" spans="2:10" ht="14.25" customHeight="1">
      <c r="B38" s="161">
        <v>3254</v>
      </c>
      <c r="C38" s="10" t="s">
        <v>185</v>
      </c>
      <c r="D38" s="194"/>
      <c r="E38" s="42">
        <v>0</v>
      </c>
      <c r="F38" s="42">
        <f>F13*Enrollment!D28</f>
        <v>184800</v>
      </c>
      <c r="G38" s="42">
        <f>G13*Enrollment!E28</f>
        <v>184800</v>
      </c>
      <c r="H38" s="42">
        <f>H13*Enrollment!F28</f>
        <v>184800</v>
      </c>
      <c r="I38" s="42">
        <f>I13*Enrollment!G28</f>
        <v>184800</v>
      </c>
      <c r="J38" s="189" t="s">
        <v>186</v>
      </c>
    </row>
    <row r="39" spans="2:10" ht="14.25" customHeight="1">
      <c r="B39" s="161">
        <v>3255</v>
      </c>
      <c r="C39" s="10" t="s">
        <v>187</v>
      </c>
      <c r="D39" s="194"/>
      <c r="E39" s="42">
        <v>0</v>
      </c>
      <c r="F39" s="42">
        <v>0</v>
      </c>
      <c r="G39" s="42">
        <v>0</v>
      </c>
      <c r="H39" s="42">
        <v>0</v>
      </c>
      <c r="I39" s="42">
        <v>0</v>
      </c>
      <c r="J39" s="189"/>
    </row>
    <row r="40" spans="2:10" ht="14.25" customHeight="1">
      <c r="B40" s="161">
        <v>3256</v>
      </c>
      <c r="C40" s="10" t="s">
        <v>188</v>
      </c>
      <c r="D40" s="194"/>
      <c r="E40" s="42">
        <v>0</v>
      </c>
      <c r="F40" s="42">
        <f>F15*Enrollment!D30</f>
        <v>4400</v>
      </c>
      <c r="G40" s="42">
        <f>G15*Enrollment!E30</f>
        <v>5500</v>
      </c>
      <c r="H40" s="42">
        <f>H15*Enrollment!F30</f>
        <v>6600</v>
      </c>
      <c r="I40" s="42">
        <f>I15*Enrollment!G30</f>
        <v>7700</v>
      </c>
      <c r="J40" s="189" t="s">
        <v>186</v>
      </c>
    </row>
    <row r="41" spans="2:10" ht="14.25" customHeight="1">
      <c r="B41" s="161">
        <v>3270</v>
      </c>
      <c r="C41" s="169" t="s">
        <v>189</v>
      </c>
      <c r="D41" s="74"/>
      <c r="E41" s="164">
        <v>0</v>
      </c>
      <c r="F41" s="164">
        <f>F16*Enrollment!D27</f>
        <v>92500</v>
      </c>
      <c r="G41" s="164">
        <f>G16*Enrollment!E27</f>
        <v>118400</v>
      </c>
      <c r="H41" s="164">
        <f>H16*Enrollment!F27</f>
        <v>155400</v>
      </c>
      <c r="I41" s="164">
        <f>I16*Enrollment!G27</f>
        <v>170200</v>
      </c>
      <c r="J41" s="189" t="s">
        <v>186</v>
      </c>
    </row>
    <row r="42" spans="2:10" ht="14.25" customHeight="1">
      <c r="B42" s="161"/>
      <c r="C42" s="44" t="s">
        <v>190</v>
      </c>
      <c r="D42" s="194">
        <f t="shared" ref="D42:I42" si="3">SUM(D36:D41)</f>
        <v>0</v>
      </c>
      <c r="E42" s="42">
        <f t="shared" si="3"/>
        <v>1662850</v>
      </c>
      <c r="F42" s="42">
        <f t="shared" si="3"/>
        <v>2419650</v>
      </c>
      <c r="G42" s="42">
        <f t="shared" si="3"/>
        <v>3159300</v>
      </c>
      <c r="H42" s="42">
        <f t="shared" si="3"/>
        <v>3482460</v>
      </c>
      <c r="I42" s="42">
        <f t="shared" si="3"/>
        <v>3498360</v>
      </c>
      <c r="J42" s="189"/>
    </row>
    <row r="43" spans="2:10" ht="14.25" customHeight="1">
      <c r="B43" s="161"/>
      <c r="C43" s="53" t="s">
        <v>180</v>
      </c>
      <c r="D43" s="182"/>
      <c r="E43" s="54">
        <f t="shared" ref="E43:I43" si="4">IFERROR(E42/E$8,"-")</f>
        <v>9502</v>
      </c>
      <c r="F43" s="54">
        <f t="shared" si="4"/>
        <v>10754</v>
      </c>
      <c r="G43" s="54">
        <f t="shared" si="4"/>
        <v>10531</v>
      </c>
      <c r="H43" s="54">
        <f t="shared" si="4"/>
        <v>10552.90909090909</v>
      </c>
      <c r="I43" s="54">
        <f t="shared" si="4"/>
        <v>10601.09090909091</v>
      </c>
      <c r="J43" s="189"/>
    </row>
    <row r="44" spans="2:10" ht="14.25" customHeight="1">
      <c r="B44" s="161"/>
      <c r="C44" s="72" t="s">
        <v>191</v>
      </c>
      <c r="D44" s="42"/>
      <c r="E44" s="42"/>
      <c r="F44" s="42"/>
      <c r="G44" s="42"/>
      <c r="H44" s="42"/>
      <c r="I44" s="42"/>
      <c r="J44" s="189"/>
    </row>
    <row r="45" spans="2:10" ht="14.25" customHeight="1">
      <c r="B45" s="161">
        <v>4100</v>
      </c>
      <c r="C45" s="10" t="s">
        <v>192</v>
      </c>
      <c r="D45" s="194"/>
      <c r="E45" s="190"/>
      <c r="F45" s="190"/>
      <c r="G45" s="190"/>
      <c r="H45" s="190"/>
      <c r="I45" s="190"/>
      <c r="J45" s="189"/>
    </row>
    <row r="46" spans="2:10" ht="14.25" customHeight="1">
      <c r="B46" s="161">
        <v>4200</v>
      </c>
      <c r="C46" s="10" t="s">
        <v>193</v>
      </c>
      <c r="D46" s="194"/>
      <c r="E46" s="190"/>
      <c r="F46" s="190"/>
      <c r="G46" s="190"/>
      <c r="H46" s="190"/>
      <c r="I46" s="190"/>
      <c r="J46" s="189"/>
    </row>
    <row r="47" spans="2:10" ht="14.25" customHeight="1">
      <c r="B47" s="161">
        <v>4300</v>
      </c>
      <c r="C47" s="10" t="s">
        <v>194</v>
      </c>
      <c r="D47" s="194"/>
      <c r="E47" s="190"/>
      <c r="F47" s="190"/>
      <c r="G47" s="190"/>
      <c r="H47" s="190"/>
      <c r="I47" s="190"/>
      <c r="J47" s="189"/>
    </row>
    <row r="48" spans="2:10" ht="14.25" customHeight="1">
      <c r="B48" s="161">
        <v>4500</v>
      </c>
      <c r="C48" s="10" t="s">
        <v>168</v>
      </c>
      <c r="D48" s="194"/>
      <c r="E48" s="42">
        <f>E17*Enrollment!D$27</f>
        <v>22500</v>
      </c>
      <c r="F48" s="42">
        <f>F17*Enrollment!E$27</f>
        <v>28800</v>
      </c>
      <c r="G48" s="42">
        <f>G17*Enrollment!F$27</f>
        <v>37800</v>
      </c>
      <c r="H48" s="42">
        <f>H17*Enrollment!G$27</f>
        <v>41400</v>
      </c>
      <c r="I48" s="42">
        <f>I17*Enrollment!H$27</f>
        <v>41400</v>
      </c>
      <c r="J48" s="189" t="s">
        <v>186</v>
      </c>
    </row>
    <row r="49" spans="2:10" ht="14.25" customHeight="1">
      <c r="B49" s="161">
        <v>4500</v>
      </c>
      <c r="C49" s="10" t="s">
        <v>169</v>
      </c>
      <c r="D49" s="194"/>
      <c r="E49" s="42">
        <f>E18*Enrollment!D$33</f>
        <v>14080.000000000002</v>
      </c>
      <c r="F49" s="42">
        <f>F18*Enrollment!E$33</f>
        <v>18080</v>
      </c>
      <c r="G49" s="42">
        <f>G18*Enrollment!F$33</f>
        <v>24000</v>
      </c>
      <c r="H49" s="42">
        <f>H18*Enrollment!G$33</f>
        <v>26400</v>
      </c>
      <c r="I49" s="42">
        <f>I18*Enrollment!H$33</f>
        <v>26400</v>
      </c>
      <c r="J49" s="189" t="s">
        <v>186</v>
      </c>
    </row>
    <row r="50" spans="2:10" ht="14.25" customHeight="1">
      <c r="B50" s="161">
        <v>4500</v>
      </c>
      <c r="C50" s="10" t="s">
        <v>170</v>
      </c>
      <c r="D50" s="194"/>
      <c r="E50" s="42">
        <f t="shared" ref="E50:I50" si="5">E19</f>
        <v>0</v>
      </c>
      <c r="F50" s="42">
        <f t="shared" si="5"/>
        <v>0</v>
      </c>
      <c r="G50" s="42">
        <f t="shared" si="5"/>
        <v>0</v>
      </c>
      <c r="H50" s="42">
        <f t="shared" si="5"/>
        <v>0</v>
      </c>
      <c r="I50" s="42">
        <f t="shared" si="5"/>
        <v>0</v>
      </c>
      <c r="J50" s="189"/>
    </row>
    <row r="51" spans="2:10" ht="14.25" customHeight="1">
      <c r="B51" s="161">
        <v>4500</v>
      </c>
      <c r="C51" s="10" t="s">
        <v>171</v>
      </c>
      <c r="D51" s="194"/>
      <c r="E51" s="42">
        <f t="shared" ref="E51:I51" si="6">E20</f>
        <v>0</v>
      </c>
      <c r="F51" s="42">
        <f t="shared" si="6"/>
        <v>0</v>
      </c>
      <c r="G51" s="42">
        <f t="shared" si="6"/>
        <v>0</v>
      </c>
      <c r="H51" s="42">
        <f t="shared" si="6"/>
        <v>0</v>
      </c>
      <c r="I51" s="42">
        <f t="shared" si="6"/>
        <v>0</v>
      </c>
      <c r="J51" s="189"/>
    </row>
    <row r="52" spans="2:10" ht="14.25" customHeight="1">
      <c r="B52" s="161">
        <v>4500</v>
      </c>
      <c r="C52" s="10" t="s">
        <v>172</v>
      </c>
      <c r="D52" s="194"/>
      <c r="E52" s="42">
        <f t="shared" ref="E52:I52" si="7">E21</f>
        <v>0</v>
      </c>
      <c r="F52" s="42">
        <f t="shared" si="7"/>
        <v>0</v>
      </c>
      <c r="G52" s="42">
        <f t="shared" si="7"/>
        <v>0</v>
      </c>
      <c r="H52" s="42">
        <f t="shared" si="7"/>
        <v>0</v>
      </c>
      <c r="I52" s="42">
        <f t="shared" si="7"/>
        <v>0</v>
      </c>
      <c r="J52" s="189"/>
    </row>
    <row r="53" spans="2:10" ht="14.25" customHeight="1">
      <c r="B53" s="161">
        <v>4510</v>
      </c>
      <c r="C53" s="10" t="s">
        <v>195</v>
      </c>
      <c r="D53" s="194"/>
      <c r="E53" s="190"/>
      <c r="F53" s="190"/>
      <c r="G53" s="190"/>
      <c r="H53" s="190"/>
      <c r="I53" s="190"/>
      <c r="J53" s="189" t="s">
        <v>186</v>
      </c>
    </row>
    <row r="54" spans="2:10" ht="14.25" customHeight="1">
      <c r="B54" s="161">
        <v>4700</v>
      </c>
      <c r="C54" s="10" t="s">
        <v>196</v>
      </c>
      <c r="D54" s="190"/>
      <c r="E54" s="190"/>
      <c r="F54" s="190"/>
      <c r="G54" s="190"/>
      <c r="H54" s="190"/>
      <c r="I54" s="190"/>
      <c r="J54" s="189"/>
    </row>
    <row r="55" spans="2:10" ht="14.25" customHeight="1">
      <c r="B55" s="161">
        <v>4703</v>
      </c>
      <c r="C55" s="169" t="s">
        <v>197</v>
      </c>
      <c r="D55" s="74"/>
      <c r="E55" s="68"/>
      <c r="F55" s="68"/>
      <c r="G55" s="68"/>
      <c r="H55" s="68"/>
      <c r="I55" s="68"/>
      <c r="J55" s="189"/>
    </row>
    <row r="56" spans="2:10" ht="14.25" customHeight="1">
      <c r="B56" s="161"/>
      <c r="C56" s="44" t="s">
        <v>198</v>
      </c>
      <c r="D56" s="194">
        <f t="shared" ref="D56:I56" si="8">SUM(D45:D55)</f>
        <v>0</v>
      </c>
      <c r="E56" s="42">
        <f t="shared" si="8"/>
        <v>36580</v>
      </c>
      <c r="F56" s="42">
        <f t="shared" si="8"/>
        <v>46880</v>
      </c>
      <c r="G56" s="42">
        <f t="shared" si="8"/>
        <v>61800</v>
      </c>
      <c r="H56" s="42">
        <f t="shared" si="8"/>
        <v>67800</v>
      </c>
      <c r="I56" s="42">
        <f t="shared" si="8"/>
        <v>67800</v>
      </c>
      <c r="J56" s="189"/>
    </row>
    <row r="57" spans="2:10" ht="14.25" customHeight="1">
      <c r="B57" s="161"/>
      <c r="C57" s="53" t="s">
        <v>180</v>
      </c>
      <c r="D57" s="182"/>
      <c r="E57" s="54">
        <f t="shared" ref="E57:I57" si="9">IFERROR(E56/E$8,"-")</f>
        <v>209.02857142857144</v>
      </c>
      <c r="F57" s="54">
        <f t="shared" si="9"/>
        <v>208.35555555555555</v>
      </c>
      <c r="G57" s="54">
        <f t="shared" si="9"/>
        <v>206</v>
      </c>
      <c r="H57" s="54">
        <f t="shared" si="9"/>
        <v>205.45454545454547</v>
      </c>
      <c r="I57" s="54">
        <f t="shared" si="9"/>
        <v>205.45454545454547</v>
      </c>
      <c r="J57" s="189"/>
    </row>
    <row r="58" spans="2:10" ht="14.25" customHeight="1">
      <c r="B58" s="161"/>
      <c r="C58" s="195"/>
      <c r="D58" s="196"/>
      <c r="E58" s="173"/>
      <c r="F58" s="173"/>
      <c r="G58" s="173"/>
      <c r="H58" s="173"/>
      <c r="I58" s="173"/>
      <c r="J58" s="189"/>
    </row>
    <row r="59" spans="2:10" ht="14.25" customHeight="1">
      <c r="B59" s="161"/>
      <c r="C59" s="75" t="s">
        <v>199</v>
      </c>
      <c r="D59" s="42">
        <f t="shared" ref="D59:I59" si="10">D56+D42+D33</f>
        <v>0</v>
      </c>
      <c r="E59" s="42">
        <f t="shared" si="10"/>
        <v>1699430</v>
      </c>
      <c r="F59" s="42">
        <f t="shared" si="10"/>
        <v>2466530</v>
      </c>
      <c r="G59" s="42">
        <f t="shared" si="10"/>
        <v>3221100</v>
      </c>
      <c r="H59" s="42">
        <f t="shared" si="10"/>
        <v>3550260</v>
      </c>
      <c r="I59" s="42">
        <f t="shared" si="10"/>
        <v>3566160</v>
      </c>
      <c r="J59" s="189"/>
    </row>
    <row r="60" spans="2:10" ht="14.25" customHeight="1">
      <c r="B60" s="161"/>
      <c r="C60" s="53" t="s">
        <v>180</v>
      </c>
      <c r="D60" s="182"/>
      <c r="E60" s="54">
        <f t="shared" ref="E60:I60" si="11">IFERROR(E59/E$8,"-")</f>
        <v>9711.028571428571</v>
      </c>
      <c r="F60" s="54">
        <f t="shared" si="11"/>
        <v>10962.355555555556</v>
      </c>
      <c r="G60" s="54">
        <f t="shared" si="11"/>
        <v>10737</v>
      </c>
      <c r="H60" s="54">
        <f t="shared" si="11"/>
        <v>10758.363636363636</v>
      </c>
      <c r="I60" s="54">
        <f t="shared" si="11"/>
        <v>10806.545454545454</v>
      </c>
      <c r="J60" s="189"/>
    </row>
    <row r="61" spans="2:10" ht="14.25" customHeight="1">
      <c r="B61" s="161"/>
      <c r="C61" s="72" t="s">
        <v>200</v>
      </c>
      <c r="D61" s="42"/>
      <c r="E61" s="42"/>
      <c r="F61" s="42"/>
      <c r="G61" s="42"/>
      <c r="H61" s="42"/>
      <c r="I61" s="42"/>
      <c r="J61" s="189"/>
    </row>
    <row r="62" spans="2:10" ht="14.25" customHeight="1">
      <c r="B62" s="161">
        <v>5100</v>
      </c>
      <c r="C62" s="10" t="s">
        <v>201</v>
      </c>
      <c r="D62" s="190"/>
      <c r="E62" s="190"/>
      <c r="F62" s="190"/>
      <c r="G62" s="190"/>
      <c r="H62" s="190"/>
      <c r="I62" s="190"/>
      <c r="J62" s="189"/>
    </row>
    <row r="63" spans="2:10" ht="14.25" customHeight="1">
      <c r="B63" s="161">
        <v>5400</v>
      </c>
      <c r="C63" s="10" t="s">
        <v>202</v>
      </c>
      <c r="D63" s="190">
        <v>1500000</v>
      </c>
      <c r="E63" s="190"/>
      <c r="F63" s="190"/>
      <c r="G63" s="190"/>
      <c r="H63" s="190"/>
      <c r="I63" s="190"/>
      <c r="J63" s="189" t="s">
        <v>203</v>
      </c>
    </row>
    <row r="64" spans="2:10" ht="14.25" customHeight="1">
      <c r="B64" s="161">
        <v>5400</v>
      </c>
      <c r="C64" s="169" t="s">
        <v>202</v>
      </c>
      <c r="D64" s="68"/>
      <c r="E64" s="68"/>
      <c r="F64" s="68"/>
      <c r="G64" s="68"/>
      <c r="H64" s="68"/>
      <c r="I64" s="68"/>
      <c r="J64" s="189"/>
    </row>
    <row r="65" spans="2:10" ht="14.25" customHeight="1">
      <c r="B65" s="161"/>
      <c r="C65" s="44" t="s">
        <v>204</v>
      </c>
      <c r="D65" s="42">
        <f t="shared" ref="D65:I65" si="12">SUM(D62:D64)</f>
        <v>1500000</v>
      </c>
      <c r="E65" s="42">
        <f t="shared" si="12"/>
        <v>0</v>
      </c>
      <c r="F65" s="42">
        <f t="shared" si="12"/>
        <v>0</v>
      </c>
      <c r="G65" s="42">
        <f t="shared" si="12"/>
        <v>0</v>
      </c>
      <c r="H65" s="42">
        <f t="shared" si="12"/>
        <v>0</v>
      </c>
      <c r="I65" s="42">
        <f t="shared" si="12"/>
        <v>0</v>
      </c>
      <c r="J65" s="189"/>
    </row>
    <row r="66" spans="2:10" ht="14.25" customHeight="1">
      <c r="B66" s="76"/>
      <c r="C66" s="77"/>
      <c r="D66" s="78"/>
      <c r="E66" s="78"/>
      <c r="F66" s="78"/>
      <c r="G66" s="78"/>
      <c r="H66" s="78"/>
      <c r="I66" s="78"/>
      <c r="J66" s="189"/>
    </row>
    <row r="67" spans="2:10" ht="18.75" customHeight="1">
      <c r="B67" s="165"/>
      <c r="C67" s="197" t="s">
        <v>205</v>
      </c>
      <c r="D67" s="198">
        <f t="shared" ref="D67:I67" si="13">D65+D59</f>
        <v>1500000</v>
      </c>
      <c r="E67" s="198">
        <f t="shared" si="13"/>
        <v>1699430</v>
      </c>
      <c r="F67" s="198">
        <f t="shared" si="13"/>
        <v>2466530</v>
      </c>
      <c r="G67" s="198">
        <f t="shared" si="13"/>
        <v>3221100</v>
      </c>
      <c r="H67" s="198">
        <f t="shared" si="13"/>
        <v>3550260</v>
      </c>
      <c r="I67" s="198">
        <f t="shared" si="13"/>
        <v>3566160</v>
      </c>
      <c r="J67" s="79"/>
    </row>
    <row r="68" spans="2:10" ht="14.25" customHeight="1">
      <c r="B68" s="35"/>
      <c r="C68" s="53" t="s">
        <v>180</v>
      </c>
      <c r="D68" s="80"/>
      <c r="E68" s="81">
        <f t="shared" ref="E68:I68" si="14">IFERROR(E67/E$8,"-")</f>
        <v>9711.028571428571</v>
      </c>
      <c r="F68" s="81">
        <f t="shared" si="14"/>
        <v>10962.355555555556</v>
      </c>
      <c r="G68" s="81">
        <f t="shared" si="14"/>
        <v>10737</v>
      </c>
      <c r="H68" s="81">
        <f t="shared" si="14"/>
        <v>10758.363636363636</v>
      </c>
      <c r="I68" s="81">
        <f t="shared" si="14"/>
        <v>10806.545454545454</v>
      </c>
      <c r="J68" s="5"/>
    </row>
    <row r="69" spans="2:10" ht="14.25" customHeight="1">
      <c r="B69" s="35"/>
      <c r="D69" s="75"/>
      <c r="E69" s="75"/>
      <c r="F69" s="75"/>
      <c r="G69" s="75"/>
      <c r="H69" s="75"/>
      <c r="I69" s="75"/>
      <c r="J69" s="5"/>
    </row>
    <row r="70" spans="2:10" ht="14.25" customHeight="1">
      <c r="B70" s="35"/>
      <c r="D70" s="75"/>
      <c r="E70" s="75"/>
      <c r="F70" s="75"/>
      <c r="G70" s="75"/>
      <c r="H70" s="75"/>
      <c r="I70" s="75"/>
      <c r="J70" s="5"/>
    </row>
    <row r="71" spans="2:10" ht="14.25" customHeight="1">
      <c r="B71" s="35"/>
      <c r="D71" s="75"/>
      <c r="E71" s="75"/>
      <c r="F71" s="75"/>
      <c r="G71" s="75"/>
      <c r="H71" s="75"/>
      <c r="I71" s="75"/>
      <c r="J71" s="5"/>
    </row>
    <row r="72" spans="2:10" ht="14.25" customHeight="1">
      <c r="B72" s="35"/>
      <c r="D72" s="75"/>
      <c r="E72" s="75"/>
      <c r="F72" s="75"/>
      <c r="G72" s="75"/>
      <c r="H72" s="75"/>
      <c r="I72" s="75"/>
      <c r="J72" s="5"/>
    </row>
    <row r="73" spans="2:10" ht="14.25" customHeight="1">
      <c r="B73" s="35"/>
      <c r="D73" s="75"/>
      <c r="E73" s="75"/>
      <c r="F73" s="75"/>
      <c r="G73" s="75"/>
      <c r="H73" s="75"/>
      <c r="I73" s="75"/>
      <c r="J73" s="5"/>
    </row>
    <row r="74" spans="2:10" ht="14.25" customHeight="1">
      <c r="B74" s="35"/>
      <c r="J74" s="5"/>
    </row>
    <row r="75" spans="2:10" ht="14.25" customHeight="1">
      <c r="B75" s="35"/>
      <c r="J75" s="5"/>
    </row>
    <row r="76" spans="2:10" ht="14.25" customHeight="1">
      <c r="B76" s="35"/>
      <c r="J76" s="5"/>
    </row>
    <row r="77" spans="2:10" ht="14.25" customHeight="1">
      <c r="B77" s="35"/>
      <c r="J77" s="5"/>
    </row>
    <row r="78" spans="2:10" ht="14.25" customHeight="1">
      <c r="B78" s="35"/>
      <c r="J78" s="5"/>
    </row>
    <row r="79" spans="2:10" ht="14.25" customHeight="1">
      <c r="B79" s="35"/>
      <c r="J79" s="5"/>
    </row>
    <row r="80" spans="2:10" ht="14.25" customHeight="1">
      <c r="B80" s="35"/>
      <c r="J80" s="5"/>
    </row>
    <row r="81" spans="2:10" ht="14.25" customHeight="1">
      <c r="B81" s="35"/>
      <c r="J81" s="5"/>
    </row>
    <row r="82" spans="2:10" ht="14.25" customHeight="1">
      <c r="B82" s="35"/>
      <c r="J82" s="5"/>
    </row>
    <row r="83" spans="2:10" ht="14.25" customHeight="1">
      <c r="B83" s="35"/>
      <c r="J83" s="5"/>
    </row>
    <row r="84" spans="2:10" ht="14.25" customHeight="1">
      <c r="B84" s="35"/>
      <c r="J84" s="5"/>
    </row>
    <row r="85" spans="2:10" ht="14.25" customHeight="1">
      <c r="B85" s="35"/>
      <c r="J85" s="5"/>
    </row>
    <row r="86" spans="2:10" ht="14.25" customHeight="1">
      <c r="B86" s="35"/>
      <c r="J86" s="5"/>
    </row>
    <row r="87" spans="2:10" ht="14.25" customHeight="1">
      <c r="B87" s="35"/>
      <c r="J87" s="5"/>
    </row>
    <row r="88" spans="2:10" ht="14.25" customHeight="1">
      <c r="B88" s="35"/>
      <c r="J88" s="5"/>
    </row>
    <row r="89" spans="2:10" ht="14.25" customHeight="1">
      <c r="B89" s="35"/>
      <c r="J89" s="5"/>
    </row>
    <row r="90" spans="2:10" ht="14.25" customHeight="1">
      <c r="B90" s="35"/>
      <c r="J90" s="5"/>
    </row>
    <row r="91" spans="2:10" ht="14.25" customHeight="1">
      <c r="B91" s="35"/>
      <c r="J91" s="5"/>
    </row>
    <row r="92" spans="2:10" ht="14.25" customHeight="1">
      <c r="B92" s="35"/>
      <c r="J92" s="5"/>
    </row>
    <row r="93" spans="2:10" ht="14.25" customHeight="1">
      <c r="B93" s="35"/>
      <c r="J93" s="5"/>
    </row>
    <row r="94" spans="2:10" ht="14.25" customHeight="1">
      <c r="B94" s="35"/>
      <c r="J94" s="5"/>
    </row>
    <row r="95" spans="2:10" ht="14.25" customHeight="1">
      <c r="B95" s="35"/>
      <c r="J95" s="5"/>
    </row>
    <row r="96" spans="2:10" ht="14.25" customHeight="1">
      <c r="B96" s="35"/>
      <c r="J96" s="5"/>
    </row>
    <row r="97" spans="2:10" ht="14.25" customHeight="1">
      <c r="B97" s="35"/>
      <c r="J97" s="5"/>
    </row>
    <row r="98" spans="2:10" ht="14.25" customHeight="1">
      <c r="B98" s="35"/>
      <c r="J98" s="5"/>
    </row>
    <row r="99" spans="2:10" ht="14.25" customHeight="1">
      <c r="B99" s="35"/>
      <c r="J99" s="5"/>
    </row>
    <row r="100" spans="2:10" ht="14.25" customHeight="1">
      <c r="B100" s="35"/>
      <c r="J100" s="5"/>
    </row>
    <row r="101" spans="2:10" ht="14.25" customHeight="1">
      <c r="B101" s="35"/>
      <c r="J101" s="5"/>
    </row>
    <row r="102" spans="2:10" ht="14.25" customHeight="1">
      <c r="B102" s="35"/>
      <c r="J102" s="5"/>
    </row>
    <row r="103" spans="2:10" ht="14.25" customHeight="1">
      <c r="B103" s="35"/>
      <c r="J103" s="5"/>
    </row>
    <row r="104" spans="2:10" ht="14.25" customHeight="1">
      <c r="B104" s="35"/>
      <c r="J104" s="5"/>
    </row>
    <row r="105" spans="2:10" ht="14.25" customHeight="1">
      <c r="B105" s="35"/>
      <c r="J105" s="5"/>
    </row>
    <row r="106" spans="2:10" ht="14.25" customHeight="1">
      <c r="B106" s="35"/>
      <c r="J106" s="5"/>
    </row>
    <row r="107" spans="2:10" ht="14.25" customHeight="1">
      <c r="B107" s="35"/>
      <c r="J107" s="5"/>
    </row>
    <row r="108" spans="2:10" ht="14.25" customHeight="1">
      <c r="B108" s="35"/>
      <c r="J108" s="5"/>
    </row>
    <row r="109" spans="2:10" ht="14.25" customHeight="1">
      <c r="B109" s="35"/>
      <c r="J109" s="5"/>
    </row>
    <row r="110" spans="2:10" ht="14.25" customHeight="1">
      <c r="B110" s="35"/>
      <c r="J110" s="5"/>
    </row>
    <row r="111" spans="2:10" ht="14.25" customHeight="1">
      <c r="B111" s="35"/>
      <c r="J111" s="5"/>
    </row>
    <row r="112" spans="2:10" ht="14.25" customHeight="1">
      <c r="B112" s="35"/>
      <c r="J112" s="5"/>
    </row>
    <row r="113" spans="2:10" ht="14.25" customHeight="1">
      <c r="B113" s="35"/>
      <c r="J113" s="5"/>
    </row>
    <row r="114" spans="2:10" ht="14.25" customHeight="1">
      <c r="B114" s="35"/>
      <c r="J114" s="5"/>
    </row>
    <row r="115" spans="2:10" ht="14.25" customHeight="1">
      <c r="B115" s="35"/>
      <c r="J115" s="5"/>
    </row>
    <row r="116" spans="2:10" ht="14.25" customHeight="1">
      <c r="B116" s="35"/>
      <c r="J116" s="5"/>
    </row>
    <row r="117" spans="2:10" ht="14.25" customHeight="1">
      <c r="B117" s="35"/>
      <c r="J117" s="5"/>
    </row>
    <row r="118" spans="2:10" ht="14.25" customHeight="1">
      <c r="B118" s="35"/>
      <c r="J118" s="5"/>
    </row>
    <row r="119" spans="2:10" ht="14.25" customHeight="1">
      <c r="B119" s="35"/>
      <c r="J119" s="5"/>
    </row>
    <row r="120" spans="2:10" ht="14.25" customHeight="1">
      <c r="B120" s="35"/>
      <c r="J120" s="5"/>
    </row>
    <row r="121" spans="2:10" ht="14.25" customHeight="1">
      <c r="B121" s="35"/>
      <c r="J121" s="5"/>
    </row>
    <row r="122" spans="2:10" ht="14.25" customHeight="1">
      <c r="B122" s="35"/>
      <c r="J122" s="5"/>
    </row>
    <row r="123" spans="2:10" ht="14.25" customHeight="1">
      <c r="B123" s="35"/>
      <c r="J123" s="5"/>
    </row>
    <row r="124" spans="2:10" ht="14.25" customHeight="1">
      <c r="B124" s="35"/>
      <c r="J124" s="5"/>
    </row>
    <row r="125" spans="2:10" ht="14.25" customHeight="1">
      <c r="B125" s="35"/>
      <c r="J125" s="5"/>
    </row>
    <row r="126" spans="2:10" ht="14.25" customHeight="1">
      <c r="B126" s="35"/>
      <c r="J126" s="5"/>
    </row>
    <row r="127" spans="2:10" ht="14.25" customHeight="1">
      <c r="B127" s="35"/>
      <c r="J127" s="5"/>
    </row>
    <row r="128" spans="2:10" ht="14.25" customHeight="1">
      <c r="B128" s="35"/>
      <c r="J128" s="5"/>
    </row>
    <row r="129" spans="2:10" ht="14.25" customHeight="1">
      <c r="B129" s="35"/>
      <c r="J129" s="5"/>
    </row>
    <row r="130" spans="2:10" ht="14.25" customHeight="1">
      <c r="B130" s="35"/>
      <c r="J130" s="5"/>
    </row>
    <row r="131" spans="2:10" ht="14.25" customHeight="1">
      <c r="B131" s="35"/>
      <c r="J131" s="5"/>
    </row>
    <row r="132" spans="2:10" ht="14.25" customHeight="1">
      <c r="B132" s="35"/>
      <c r="J132" s="5"/>
    </row>
    <row r="133" spans="2:10" ht="14.25" customHeight="1">
      <c r="B133" s="35"/>
      <c r="J133" s="5"/>
    </row>
    <row r="134" spans="2:10" ht="14.25" customHeight="1">
      <c r="B134" s="35"/>
      <c r="J134" s="5"/>
    </row>
    <row r="135" spans="2:10" ht="14.25" customHeight="1">
      <c r="B135" s="35"/>
      <c r="J135" s="5"/>
    </row>
    <row r="136" spans="2:10" ht="14.25" customHeight="1">
      <c r="B136" s="35"/>
      <c r="J136" s="5"/>
    </row>
    <row r="137" spans="2:10" ht="14.25" customHeight="1">
      <c r="B137" s="35"/>
      <c r="J137" s="5"/>
    </row>
    <row r="138" spans="2:10" ht="14.25" customHeight="1">
      <c r="B138" s="35"/>
      <c r="J138" s="5"/>
    </row>
    <row r="139" spans="2:10" ht="14.25" customHeight="1">
      <c r="B139" s="35"/>
      <c r="J139" s="5"/>
    </row>
    <row r="140" spans="2:10" ht="14.25" customHeight="1">
      <c r="B140" s="35"/>
      <c r="J140" s="5"/>
    </row>
    <row r="141" spans="2:10" ht="14.25" customHeight="1">
      <c r="B141" s="35"/>
      <c r="J141" s="5"/>
    </row>
    <row r="142" spans="2:10" ht="14.25" customHeight="1">
      <c r="B142" s="35"/>
      <c r="J142" s="5"/>
    </row>
    <row r="143" spans="2:10" ht="14.25" customHeight="1">
      <c r="B143" s="35"/>
      <c r="J143" s="5"/>
    </row>
    <row r="144" spans="2:10" ht="14.25" customHeight="1">
      <c r="B144" s="35"/>
      <c r="J144" s="5"/>
    </row>
    <row r="145" spans="2:10" ht="14.25" customHeight="1">
      <c r="B145" s="35"/>
      <c r="J145" s="5"/>
    </row>
    <row r="146" spans="2:10" ht="14.25" customHeight="1">
      <c r="B146" s="35"/>
      <c r="J146" s="5"/>
    </row>
    <row r="147" spans="2:10" ht="14.25" customHeight="1">
      <c r="B147" s="35"/>
      <c r="J147" s="5"/>
    </row>
    <row r="148" spans="2:10" ht="14.25" customHeight="1">
      <c r="B148" s="35"/>
      <c r="J148" s="5"/>
    </row>
    <row r="149" spans="2:10" ht="14.25" customHeight="1">
      <c r="B149" s="35"/>
      <c r="J149" s="5"/>
    </row>
    <row r="150" spans="2:10" ht="14.25" customHeight="1">
      <c r="B150" s="35"/>
      <c r="J150" s="5"/>
    </row>
    <row r="151" spans="2:10" ht="14.25" customHeight="1">
      <c r="B151" s="35"/>
      <c r="J151" s="5"/>
    </row>
    <row r="152" spans="2:10" ht="14.25" customHeight="1">
      <c r="B152" s="35"/>
      <c r="J152" s="5"/>
    </row>
    <row r="153" spans="2:10" ht="14.25" customHeight="1">
      <c r="B153" s="35"/>
      <c r="J153" s="5"/>
    </row>
    <row r="154" spans="2:10" ht="14.25" customHeight="1">
      <c r="B154" s="35"/>
      <c r="J154" s="5"/>
    </row>
    <row r="155" spans="2:10" ht="14.25" customHeight="1">
      <c r="B155" s="35"/>
      <c r="J155" s="5"/>
    </row>
    <row r="156" spans="2:10" ht="14.25" customHeight="1">
      <c r="B156" s="35"/>
      <c r="J156" s="5"/>
    </row>
    <row r="157" spans="2:10" ht="14.25" customHeight="1">
      <c r="B157" s="35"/>
      <c r="J157" s="5"/>
    </row>
    <row r="158" spans="2:10" ht="14.25" customHeight="1">
      <c r="B158" s="35"/>
      <c r="J158" s="5"/>
    </row>
    <row r="159" spans="2:10" ht="14.25" customHeight="1">
      <c r="B159" s="35"/>
      <c r="J159" s="5"/>
    </row>
    <row r="160" spans="2:10" ht="14.25" customHeight="1">
      <c r="B160" s="35"/>
      <c r="J160" s="5"/>
    </row>
    <row r="161" spans="2:10" ht="14.25" customHeight="1">
      <c r="B161" s="35"/>
      <c r="J161" s="5"/>
    </row>
    <row r="162" spans="2:10" ht="14.25" customHeight="1">
      <c r="B162" s="35"/>
      <c r="J162" s="5"/>
    </row>
    <row r="163" spans="2:10" ht="14.25" customHeight="1">
      <c r="B163" s="35"/>
      <c r="J163" s="5"/>
    </row>
    <row r="164" spans="2:10" ht="14.25" customHeight="1">
      <c r="B164" s="35"/>
      <c r="J164" s="5"/>
    </row>
    <row r="165" spans="2:10" ht="14.25" customHeight="1">
      <c r="B165" s="35"/>
      <c r="J165" s="5"/>
    </row>
    <row r="166" spans="2:10" ht="14.25" customHeight="1">
      <c r="B166" s="35"/>
      <c r="J166" s="5"/>
    </row>
    <row r="167" spans="2:10" ht="14.25" customHeight="1">
      <c r="B167" s="35"/>
      <c r="J167" s="5"/>
    </row>
    <row r="168" spans="2:10" ht="14.25" customHeight="1">
      <c r="B168" s="35"/>
      <c r="J168" s="5"/>
    </row>
    <row r="169" spans="2:10" ht="14.25" customHeight="1">
      <c r="B169" s="35"/>
      <c r="J169" s="5"/>
    </row>
    <row r="170" spans="2:10" ht="14.25" customHeight="1">
      <c r="B170" s="35"/>
      <c r="J170" s="5"/>
    </row>
    <row r="171" spans="2:10" ht="14.25" customHeight="1">
      <c r="B171" s="35"/>
      <c r="J171" s="5"/>
    </row>
    <row r="172" spans="2:10" ht="14.25" customHeight="1">
      <c r="B172" s="35"/>
      <c r="J172" s="5"/>
    </row>
    <row r="173" spans="2:10" ht="14.25" customHeight="1">
      <c r="B173" s="35"/>
      <c r="J173" s="5"/>
    </row>
    <row r="174" spans="2:10" ht="14.25" customHeight="1">
      <c r="B174" s="35"/>
      <c r="J174" s="5"/>
    </row>
    <row r="175" spans="2:10" ht="14.25" customHeight="1">
      <c r="B175" s="35"/>
      <c r="J175" s="5"/>
    </row>
    <row r="176" spans="2:10" ht="14.25" customHeight="1">
      <c r="B176" s="35"/>
      <c r="J176" s="5"/>
    </row>
    <row r="177" spans="2:10" ht="14.25" customHeight="1">
      <c r="B177" s="35"/>
      <c r="J177" s="5"/>
    </row>
    <row r="178" spans="2:10" ht="14.25" customHeight="1">
      <c r="B178" s="35"/>
      <c r="J178" s="5"/>
    </row>
    <row r="179" spans="2:10" ht="14.25" customHeight="1">
      <c r="B179" s="35"/>
      <c r="J179" s="5"/>
    </row>
    <row r="180" spans="2:10" ht="14.25" customHeight="1">
      <c r="B180" s="35"/>
      <c r="J180" s="5"/>
    </row>
    <row r="181" spans="2:10" ht="14.25" customHeight="1">
      <c r="B181" s="35"/>
      <c r="J181" s="5"/>
    </row>
    <row r="182" spans="2:10" ht="14.25" customHeight="1">
      <c r="B182" s="35"/>
      <c r="J182" s="5"/>
    </row>
    <row r="183" spans="2:10" ht="14.25" customHeight="1">
      <c r="B183" s="35"/>
      <c r="J183" s="5"/>
    </row>
    <row r="184" spans="2:10" ht="14.25" customHeight="1">
      <c r="B184" s="35"/>
      <c r="J184" s="5"/>
    </row>
    <row r="185" spans="2:10" ht="14.25" customHeight="1">
      <c r="B185" s="35"/>
      <c r="J185" s="5"/>
    </row>
    <row r="186" spans="2:10" ht="14.25" customHeight="1">
      <c r="B186" s="35"/>
      <c r="J186" s="5"/>
    </row>
    <row r="187" spans="2:10" ht="14.25" customHeight="1">
      <c r="B187" s="35"/>
      <c r="J187" s="5"/>
    </row>
    <row r="188" spans="2:10" ht="14.25" customHeight="1">
      <c r="B188" s="35"/>
      <c r="J188" s="5"/>
    </row>
    <row r="189" spans="2:10" ht="14.25" customHeight="1">
      <c r="B189" s="35"/>
      <c r="J189" s="5"/>
    </row>
    <row r="190" spans="2:10" ht="14.25" customHeight="1">
      <c r="B190" s="35"/>
      <c r="J190" s="5"/>
    </row>
    <row r="191" spans="2:10" ht="14.25" customHeight="1">
      <c r="B191" s="35"/>
      <c r="J191" s="5"/>
    </row>
    <row r="192" spans="2:10" ht="14.25" customHeight="1">
      <c r="B192" s="35"/>
      <c r="J192" s="5"/>
    </row>
    <row r="193" spans="2:10" ht="14.25" customHeight="1">
      <c r="B193" s="35"/>
      <c r="J193" s="5"/>
    </row>
    <row r="194" spans="2:10" ht="14.25" customHeight="1">
      <c r="B194" s="35"/>
      <c r="J194" s="5"/>
    </row>
    <row r="195" spans="2:10" ht="14.25" customHeight="1">
      <c r="B195" s="35"/>
      <c r="J195" s="5"/>
    </row>
    <row r="196" spans="2:10" ht="14.25" customHeight="1">
      <c r="B196" s="35"/>
      <c r="J196" s="5"/>
    </row>
    <row r="197" spans="2:10" ht="14.25" customHeight="1">
      <c r="B197" s="35"/>
      <c r="J197" s="5"/>
    </row>
    <row r="198" spans="2:10" ht="14.25" customHeight="1">
      <c r="B198" s="35"/>
      <c r="J198" s="5"/>
    </row>
    <row r="199" spans="2:10" ht="14.25" customHeight="1">
      <c r="B199" s="35"/>
      <c r="J199" s="5"/>
    </row>
    <row r="200" spans="2:10" ht="14.25" customHeight="1">
      <c r="B200" s="35"/>
      <c r="J200" s="5"/>
    </row>
    <row r="201" spans="2:10" ht="14.25" customHeight="1">
      <c r="B201" s="35"/>
      <c r="J201" s="5"/>
    </row>
    <row r="202" spans="2:10" ht="14.25" customHeight="1">
      <c r="B202" s="35"/>
      <c r="J202" s="5"/>
    </row>
    <row r="203" spans="2:10" ht="14.25" customHeight="1">
      <c r="B203" s="35"/>
      <c r="J203" s="5"/>
    </row>
    <row r="204" spans="2:10" ht="14.25" customHeight="1">
      <c r="B204" s="35"/>
      <c r="J204" s="5"/>
    </row>
    <row r="205" spans="2:10" ht="14.25" customHeight="1">
      <c r="B205" s="35"/>
      <c r="J205" s="5"/>
    </row>
    <row r="206" spans="2:10" ht="14.25" customHeight="1">
      <c r="B206" s="35"/>
      <c r="J206" s="5"/>
    </row>
    <row r="207" spans="2:10" ht="14.25" customHeight="1">
      <c r="B207" s="35"/>
      <c r="J207" s="5"/>
    </row>
    <row r="208" spans="2:10" ht="14.25" customHeight="1">
      <c r="B208" s="35"/>
      <c r="J208" s="5"/>
    </row>
    <row r="209" spans="2:10" ht="14.25" customHeight="1">
      <c r="B209" s="35"/>
      <c r="J209" s="5"/>
    </row>
    <row r="210" spans="2:10" ht="14.25" customHeight="1">
      <c r="B210" s="35"/>
      <c r="J210" s="5"/>
    </row>
    <row r="211" spans="2:10" ht="14.25" customHeight="1">
      <c r="B211" s="35"/>
      <c r="J211" s="5"/>
    </row>
    <row r="212" spans="2:10" ht="14.25" customHeight="1">
      <c r="B212" s="35"/>
      <c r="J212" s="5"/>
    </row>
    <row r="213" spans="2:10" ht="14.25" customHeight="1">
      <c r="B213" s="35"/>
      <c r="J213" s="5"/>
    </row>
    <row r="214" spans="2:10" ht="14.25" customHeight="1">
      <c r="B214" s="35"/>
      <c r="J214" s="5"/>
    </row>
    <row r="215" spans="2:10" ht="14.25" customHeight="1">
      <c r="B215" s="35"/>
      <c r="J215" s="5"/>
    </row>
    <row r="216" spans="2:10" ht="14.25" customHeight="1">
      <c r="B216" s="35"/>
      <c r="J216" s="5"/>
    </row>
    <row r="217" spans="2:10" ht="14.25" customHeight="1">
      <c r="B217" s="35"/>
      <c r="J217" s="5"/>
    </row>
    <row r="218" spans="2:10" ht="14.25" customHeight="1">
      <c r="B218" s="35"/>
      <c r="J218" s="5"/>
    </row>
    <row r="219" spans="2:10" ht="14.25" customHeight="1">
      <c r="B219" s="35"/>
      <c r="J219" s="5"/>
    </row>
    <row r="220" spans="2:10" ht="14.25" customHeight="1">
      <c r="B220" s="35"/>
      <c r="J220" s="5"/>
    </row>
    <row r="221" spans="2:10" ht="14.25" customHeight="1">
      <c r="B221" s="35"/>
      <c r="J221" s="5"/>
    </row>
    <row r="222" spans="2:10" ht="14.25" customHeight="1">
      <c r="B222" s="35"/>
      <c r="J222" s="5"/>
    </row>
    <row r="223" spans="2:10" ht="14.25" customHeight="1">
      <c r="B223" s="35"/>
      <c r="J223" s="5"/>
    </row>
    <row r="224" spans="2:10" ht="14.25" customHeight="1">
      <c r="B224" s="35"/>
      <c r="J224" s="5"/>
    </row>
    <row r="225" spans="2:10" ht="14.25" customHeight="1">
      <c r="B225" s="35"/>
      <c r="J225" s="5"/>
    </row>
    <row r="226" spans="2:10" ht="14.25" customHeight="1">
      <c r="B226" s="35"/>
      <c r="J226" s="5"/>
    </row>
    <row r="227" spans="2:10" ht="14.25" customHeight="1">
      <c r="B227" s="35"/>
      <c r="J227" s="5"/>
    </row>
    <row r="228" spans="2:10" ht="14.25" customHeight="1">
      <c r="B228" s="35"/>
      <c r="J228" s="5"/>
    </row>
    <row r="229" spans="2:10" ht="14.25" customHeight="1">
      <c r="B229" s="35"/>
      <c r="J229" s="5"/>
    </row>
    <row r="230" spans="2:10" ht="14.25" customHeight="1">
      <c r="B230" s="35"/>
      <c r="J230" s="5"/>
    </row>
    <row r="231" spans="2:10" ht="14.25" customHeight="1">
      <c r="B231" s="35"/>
      <c r="J231" s="5"/>
    </row>
    <row r="232" spans="2:10" ht="14.25" customHeight="1">
      <c r="B232" s="35"/>
      <c r="J232" s="5"/>
    </row>
    <row r="233" spans="2:10" ht="14.25" customHeight="1">
      <c r="B233" s="35"/>
      <c r="J233" s="5"/>
    </row>
    <row r="234" spans="2:10" ht="14.25" customHeight="1">
      <c r="B234" s="35"/>
      <c r="J234" s="5"/>
    </row>
    <row r="235" spans="2:10" ht="14.25" customHeight="1">
      <c r="B235" s="35"/>
      <c r="J235" s="5"/>
    </row>
    <row r="236" spans="2:10" ht="14.25" customHeight="1">
      <c r="B236" s="35"/>
      <c r="J236" s="5"/>
    </row>
    <row r="237" spans="2:10" ht="14.25" customHeight="1">
      <c r="B237" s="35"/>
      <c r="J237" s="5"/>
    </row>
    <row r="238" spans="2:10" ht="14.25" customHeight="1">
      <c r="B238" s="35"/>
      <c r="J238" s="5"/>
    </row>
    <row r="239" spans="2:10" ht="14.25" customHeight="1">
      <c r="B239" s="35"/>
      <c r="J239" s="5"/>
    </row>
    <row r="240" spans="2:10" ht="14.25" customHeight="1">
      <c r="B240" s="35"/>
      <c r="J240" s="5"/>
    </row>
    <row r="241" spans="2:10" ht="14.25" customHeight="1">
      <c r="B241" s="35"/>
      <c r="J241" s="5"/>
    </row>
    <row r="242" spans="2:10" ht="14.25" customHeight="1">
      <c r="B242" s="35"/>
      <c r="J242" s="5"/>
    </row>
    <row r="243" spans="2:10" ht="14.25" customHeight="1">
      <c r="B243" s="35"/>
      <c r="J243" s="5"/>
    </row>
    <row r="244" spans="2:10" ht="14.25" customHeight="1">
      <c r="B244" s="35"/>
      <c r="J244" s="5"/>
    </row>
    <row r="245" spans="2:10" ht="14.25" customHeight="1">
      <c r="B245" s="35"/>
      <c r="J245" s="5"/>
    </row>
    <row r="246" spans="2:10" ht="14.25" customHeight="1">
      <c r="B246" s="35"/>
      <c r="J246" s="5"/>
    </row>
    <row r="247" spans="2:10" ht="14.25" customHeight="1">
      <c r="B247" s="35"/>
      <c r="J247" s="5"/>
    </row>
    <row r="248" spans="2:10" ht="14.25" customHeight="1">
      <c r="B248" s="35"/>
      <c r="J248" s="5"/>
    </row>
    <row r="249" spans="2:10" ht="14.25" customHeight="1">
      <c r="B249" s="35"/>
      <c r="J249" s="5"/>
    </row>
    <row r="250" spans="2:10" ht="14.25" customHeight="1">
      <c r="B250" s="35"/>
      <c r="J250" s="5"/>
    </row>
    <row r="251" spans="2:10" ht="14.25" customHeight="1">
      <c r="B251" s="35"/>
      <c r="J251" s="5"/>
    </row>
    <row r="252" spans="2:10" ht="14.25" customHeight="1">
      <c r="B252" s="35"/>
      <c r="J252" s="5"/>
    </row>
    <row r="253" spans="2:10" ht="14.25" customHeight="1">
      <c r="B253" s="35"/>
      <c r="J253" s="5"/>
    </row>
    <row r="254" spans="2:10" ht="14.25" customHeight="1">
      <c r="B254" s="35"/>
      <c r="J254" s="5"/>
    </row>
    <row r="255" spans="2:10" ht="14.25" customHeight="1">
      <c r="B255" s="35"/>
      <c r="J255" s="5"/>
    </row>
    <row r="256" spans="2:10" ht="14.25" customHeight="1">
      <c r="B256" s="35"/>
      <c r="J256" s="5"/>
    </row>
    <row r="257" spans="2:10" ht="14.25" customHeight="1">
      <c r="B257" s="35"/>
      <c r="J257" s="5"/>
    </row>
    <row r="258" spans="2:10" ht="14.25" customHeight="1">
      <c r="B258" s="35"/>
      <c r="J258" s="5"/>
    </row>
    <row r="259" spans="2:10" ht="14.25" customHeight="1">
      <c r="B259" s="35"/>
      <c r="J259" s="5"/>
    </row>
    <row r="260" spans="2:10" ht="14.25" customHeight="1">
      <c r="B260" s="35"/>
      <c r="J260" s="5"/>
    </row>
    <row r="261" spans="2:10" ht="14.25" customHeight="1">
      <c r="B261" s="35"/>
      <c r="J261" s="5"/>
    </row>
    <row r="262" spans="2:10" ht="14.25" customHeight="1">
      <c r="B262" s="35"/>
      <c r="J262" s="5"/>
    </row>
    <row r="263" spans="2:10" ht="14.25" customHeight="1">
      <c r="B263" s="35"/>
      <c r="J263" s="5"/>
    </row>
    <row r="264" spans="2:10" ht="14.25" customHeight="1">
      <c r="B264" s="35"/>
      <c r="J264" s="5"/>
    </row>
    <row r="265" spans="2:10" ht="14.25" customHeight="1">
      <c r="B265" s="35"/>
      <c r="J265" s="5"/>
    </row>
    <row r="266" spans="2:10" ht="14.25" customHeight="1">
      <c r="B266" s="35"/>
      <c r="J266" s="5"/>
    </row>
    <row r="267" spans="2:10" ht="14.25" customHeight="1">
      <c r="B267" s="35"/>
      <c r="J267" s="5"/>
    </row>
    <row r="268" spans="2:10" ht="14.25" customHeight="1">
      <c r="B268" s="35"/>
      <c r="J268" s="5"/>
    </row>
    <row r="269" spans="2:10" ht="14.25" customHeight="1">
      <c r="B269" s="35"/>
      <c r="J269" s="5"/>
    </row>
    <row r="270" spans="2:10" ht="14.25" customHeight="1">
      <c r="B270" s="35"/>
      <c r="J270" s="5"/>
    </row>
    <row r="271" spans="2:10" ht="14.25" customHeight="1">
      <c r="B271" s="35"/>
      <c r="J271" s="5"/>
    </row>
    <row r="272" spans="2:10" ht="14.25" customHeight="1">
      <c r="B272" s="35"/>
      <c r="J272" s="5"/>
    </row>
    <row r="273" spans="2:10" ht="14.25" customHeight="1">
      <c r="B273" s="35"/>
      <c r="J273" s="5"/>
    </row>
    <row r="274" spans="2:10" ht="14.25" customHeight="1">
      <c r="B274" s="35"/>
      <c r="J274" s="5"/>
    </row>
    <row r="275" spans="2:10" ht="14.25" customHeight="1">
      <c r="B275" s="35"/>
      <c r="J275" s="5"/>
    </row>
    <row r="276" spans="2:10" ht="14.25" customHeight="1">
      <c r="B276" s="35"/>
      <c r="J276" s="5"/>
    </row>
    <row r="277" spans="2:10" ht="14.25" customHeight="1">
      <c r="B277" s="35"/>
      <c r="J277" s="5"/>
    </row>
    <row r="278" spans="2:10" ht="14.25" customHeight="1">
      <c r="B278" s="35"/>
      <c r="J278" s="5"/>
    </row>
    <row r="279" spans="2:10" ht="14.25" customHeight="1">
      <c r="B279" s="35"/>
      <c r="J279" s="5"/>
    </row>
    <row r="280" spans="2:10" ht="14.25" customHeight="1">
      <c r="B280" s="35"/>
      <c r="J280" s="5"/>
    </row>
    <row r="281" spans="2:10" ht="14.25" customHeight="1">
      <c r="B281" s="35"/>
      <c r="J281" s="5"/>
    </row>
    <row r="282" spans="2:10" ht="14.25" customHeight="1">
      <c r="B282" s="35"/>
      <c r="J282" s="5"/>
    </row>
    <row r="283" spans="2:10" ht="14.25" customHeight="1">
      <c r="B283" s="35"/>
      <c r="J283" s="5"/>
    </row>
    <row r="284" spans="2:10" ht="14.25" customHeight="1">
      <c r="B284" s="35"/>
      <c r="J284" s="5"/>
    </row>
    <row r="285" spans="2:10" ht="14.25" customHeight="1">
      <c r="B285" s="35"/>
      <c r="J285" s="5"/>
    </row>
    <row r="286" spans="2:10" ht="14.25" customHeight="1">
      <c r="B286" s="35"/>
      <c r="J286" s="5"/>
    </row>
    <row r="287" spans="2:10" ht="14.25" customHeight="1">
      <c r="B287" s="35"/>
      <c r="J287" s="5"/>
    </row>
    <row r="288" spans="2:10" ht="14.25" customHeight="1">
      <c r="B288" s="35"/>
      <c r="J288" s="5"/>
    </row>
    <row r="289" spans="2:10" ht="14.25" customHeight="1">
      <c r="B289" s="35"/>
      <c r="J289" s="5"/>
    </row>
    <row r="290" spans="2:10" ht="14.25" customHeight="1">
      <c r="B290" s="35"/>
      <c r="J290" s="5"/>
    </row>
    <row r="291" spans="2:10" ht="14.25" customHeight="1">
      <c r="B291" s="35"/>
      <c r="J291" s="5"/>
    </row>
    <row r="292" spans="2:10" ht="14.25" customHeight="1">
      <c r="B292" s="35"/>
      <c r="J292" s="5"/>
    </row>
    <row r="293" spans="2:10" ht="14.25" customHeight="1">
      <c r="B293" s="35"/>
      <c r="J293" s="5"/>
    </row>
    <row r="294" spans="2:10" ht="14.25" customHeight="1">
      <c r="B294" s="35"/>
      <c r="J294" s="5"/>
    </row>
    <row r="295" spans="2:10" ht="14.25" customHeight="1">
      <c r="B295" s="35"/>
      <c r="J295" s="5"/>
    </row>
    <row r="296" spans="2:10" ht="14.25" customHeight="1">
      <c r="B296" s="35"/>
      <c r="J296" s="5"/>
    </row>
    <row r="297" spans="2:10" ht="14.25" customHeight="1">
      <c r="B297" s="35"/>
      <c r="J297" s="5"/>
    </row>
    <row r="298" spans="2:10" ht="14.25" customHeight="1">
      <c r="B298" s="35"/>
      <c r="J298" s="5"/>
    </row>
    <row r="299" spans="2:10" ht="14.25" customHeight="1">
      <c r="B299" s="35"/>
      <c r="J299" s="5"/>
    </row>
    <row r="300" spans="2:10" ht="14.25" customHeight="1">
      <c r="B300" s="35"/>
      <c r="J300" s="5"/>
    </row>
    <row r="301" spans="2:10" ht="14.25" customHeight="1">
      <c r="B301" s="35"/>
      <c r="J301" s="5"/>
    </row>
    <row r="302" spans="2:10" ht="14.25" customHeight="1">
      <c r="B302" s="35"/>
      <c r="J302" s="5"/>
    </row>
    <row r="303" spans="2:10" ht="14.25" customHeight="1">
      <c r="B303" s="35"/>
      <c r="J303" s="5"/>
    </row>
    <row r="304" spans="2:10" ht="14.25" customHeight="1">
      <c r="B304" s="35"/>
      <c r="J304" s="5"/>
    </row>
    <row r="305" spans="2:10" ht="14.25" customHeight="1">
      <c r="B305" s="35"/>
      <c r="J305" s="5"/>
    </row>
    <row r="306" spans="2:10" ht="14.25" customHeight="1">
      <c r="B306" s="35"/>
      <c r="J306" s="5"/>
    </row>
    <row r="307" spans="2:10" ht="14.25" customHeight="1">
      <c r="B307" s="35"/>
      <c r="J307" s="5"/>
    </row>
    <row r="308" spans="2:10" ht="14.25" customHeight="1">
      <c r="B308" s="35"/>
      <c r="J308" s="5"/>
    </row>
    <row r="309" spans="2:10" ht="14.25" customHeight="1">
      <c r="B309" s="35"/>
      <c r="J309" s="5"/>
    </row>
    <row r="310" spans="2:10" ht="14.25" customHeight="1">
      <c r="B310" s="35"/>
      <c r="J310" s="5"/>
    </row>
    <row r="311" spans="2:10" ht="14.25" customHeight="1">
      <c r="B311" s="35"/>
      <c r="J311" s="5"/>
    </row>
    <row r="312" spans="2:10" ht="14.25" customHeight="1">
      <c r="B312" s="35"/>
      <c r="J312" s="5"/>
    </row>
    <row r="313" spans="2:10" ht="14.25" customHeight="1">
      <c r="B313" s="35"/>
      <c r="J313" s="5"/>
    </row>
    <row r="314" spans="2:10" ht="14.25" customHeight="1">
      <c r="B314" s="35"/>
      <c r="J314" s="5"/>
    </row>
    <row r="315" spans="2:10" ht="14.25" customHeight="1">
      <c r="B315" s="35"/>
      <c r="J315" s="5"/>
    </row>
    <row r="316" spans="2:10" ht="14.25" customHeight="1">
      <c r="B316" s="35"/>
      <c r="J316" s="5"/>
    </row>
    <row r="317" spans="2:10" ht="14.25" customHeight="1">
      <c r="B317" s="35"/>
      <c r="J317" s="5"/>
    </row>
    <row r="318" spans="2:10" ht="14.25" customHeight="1">
      <c r="B318" s="35"/>
      <c r="J318" s="5"/>
    </row>
    <row r="319" spans="2:10" ht="14.25" customHeight="1">
      <c r="B319" s="35"/>
      <c r="J319" s="5"/>
    </row>
    <row r="320" spans="2:10" ht="14.25" customHeight="1">
      <c r="B320" s="35"/>
      <c r="J320" s="5"/>
    </row>
    <row r="321" spans="2:10" ht="14.25" customHeight="1">
      <c r="B321" s="35"/>
      <c r="J321" s="5"/>
    </row>
    <row r="322" spans="2:10" ht="14.25" customHeight="1">
      <c r="B322" s="35"/>
      <c r="J322" s="5"/>
    </row>
    <row r="323" spans="2:10" ht="14.25" customHeight="1">
      <c r="B323" s="35"/>
      <c r="J323" s="5"/>
    </row>
    <row r="324" spans="2:10" ht="14.25" customHeight="1">
      <c r="B324" s="35"/>
      <c r="J324" s="5"/>
    </row>
    <row r="325" spans="2:10" ht="14.25" customHeight="1">
      <c r="B325" s="35"/>
      <c r="J325" s="5"/>
    </row>
    <row r="326" spans="2:10" ht="14.25" customHeight="1">
      <c r="B326" s="35"/>
      <c r="J326" s="5"/>
    </row>
    <row r="327" spans="2:10" ht="14.25" customHeight="1">
      <c r="B327" s="35"/>
      <c r="J327" s="5"/>
    </row>
    <row r="328" spans="2:10" ht="14.25" customHeight="1">
      <c r="B328" s="35"/>
      <c r="J328" s="5"/>
    </row>
    <row r="329" spans="2:10" ht="14.25" customHeight="1">
      <c r="B329" s="35"/>
      <c r="J329" s="5"/>
    </row>
    <row r="330" spans="2:10" ht="14.25" customHeight="1">
      <c r="B330" s="35"/>
      <c r="J330" s="5"/>
    </row>
    <row r="331" spans="2:10" ht="14.25" customHeight="1">
      <c r="B331" s="35"/>
      <c r="J331" s="5"/>
    </row>
    <row r="332" spans="2:10" ht="14.25" customHeight="1">
      <c r="B332" s="35"/>
      <c r="J332" s="5"/>
    </row>
    <row r="333" spans="2:10" ht="14.25" customHeight="1">
      <c r="B333" s="35"/>
      <c r="J333" s="5"/>
    </row>
    <row r="334" spans="2:10" ht="14.25" customHeight="1">
      <c r="B334" s="35"/>
      <c r="J334" s="5"/>
    </row>
    <row r="335" spans="2:10" ht="14.25" customHeight="1">
      <c r="B335" s="35"/>
      <c r="J335" s="5"/>
    </row>
    <row r="336" spans="2:10" ht="14.25" customHeight="1">
      <c r="B336" s="35"/>
      <c r="J336" s="5"/>
    </row>
    <row r="337" spans="2:10" ht="14.25" customHeight="1">
      <c r="B337" s="35"/>
      <c r="J337" s="5"/>
    </row>
    <row r="338" spans="2:10" ht="14.25" customHeight="1">
      <c r="B338" s="35"/>
      <c r="J338" s="5"/>
    </row>
    <row r="339" spans="2:10" ht="14.25" customHeight="1">
      <c r="B339" s="35"/>
      <c r="J339" s="5"/>
    </row>
    <row r="340" spans="2:10" ht="14.25" customHeight="1">
      <c r="B340" s="35"/>
      <c r="J340" s="5"/>
    </row>
    <row r="341" spans="2:10" ht="14.25" customHeight="1">
      <c r="B341" s="35"/>
      <c r="J341" s="5"/>
    </row>
    <row r="342" spans="2:10" ht="14.25" customHeight="1">
      <c r="B342" s="35"/>
      <c r="J342" s="5"/>
    </row>
    <row r="343" spans="2:10" ht="14.25" customHeight="1">
      <c r="B343" s="35"/>
      <c r="J343" s="5"/>
    </row>
    <row r="344" spans="2:10" ht="14.25" customHeight="1">
      <c r="B344" s="35"/>
      <c r="J344" s="5"/>
    </row>
    <row r="345" spans="2:10" ht="14.25" customHeight="1">
      <c r="B345" s="35"/>
      <c r="J345" s="5"/>
    </row>
    <row r="346" spans="2:10" ht="14.25" customHeight="1">
      <c r="B346" s="35"/>
      <c r="J346" s="5"/>
    </row>
    <row r="347" spans="2:10" ht="14.25" customHeight="1">
      <c r="B347" s="35"/>
      <c r="J347" s="5"/>
    </row>
    <row r="348" spans="2:10" ht="14.25" customHeight="1">
      <c r="B348" s="35"/>
      <c r="J348" s="5"/>
    </row>
    <row r="349" spans="2:10" ht="14.25" customHeight="1">
      <c r="B349" s="35"/>
      <c r="J349" s="5"/>
    </row>
    <row r="350" spans="2:10" ht="14.25" customHeight="1">
      <c r="B350" s="35"/>
      <c r="J350" s="5"/>
    </row>
    <row r="351" spans="2:10" ht="14.25" customHeight="1">
      <c r="B351" s="35"/>
      <c r="J351" s="5"/>
    </row>
    <row r="352" spans="2:10" ht="14.25" customHeight="1">
      <c r="B352" s="35"/>
      <c r="J352" s="5"/>
    </row>
    <row r="353" spans="2:10" ht="14.25" customHeight="1">
      <c r="B353" s="35"/>
      <c r="J353" s="5"/>
    </row>
    <row r="354" spans="2:10" ht="14.25" customHeight="1">
      <c r="B354" s="35"/>
      <c r="J354" s="5"/>
    </row>
    <row r="355" spans="2:10" ht="14.25" customHeight="1">
      <c r="B355" s="35"/>
      <c r="J355" s="5"/>
    </row>
    <row r="356" spans="2:10" ht="14.25" customHeight="1">
      <c r="B356" s="35"/>
      <c r="J356" s="5"/>
    </row>
    <row r="357" spans="2:10" ht="14.25" customHeight="1">
      <c r="B357" s="35"/>
      <c r="J357" s="5"/>
    </row>
    <row r="358" spans="2:10" ht="14.25" customHeight="1">
      <c r="B358" s="35"/>
      <c r="J358" s="5"/>
    </row>
    <row r="359" spans="2:10" ht="14.25" customHeight="1">
      <c r="B359" s="35"/>
      <c r="J359" s="5"/>
    </row>
    <row r="360" spans="2:10" ht="14.25" customHeight="1">
      <c r="B360" s="35"/>
      <c r="J360" s="5"/>
    </row>
    <row r="361" spans="2:10" ht="14.25" customHeight="1">
      <c r="B361" s="35"/>
      <c r="J361" s="5"/>
    </row>
    <row r="362" spans="2:10" ht="14.25" customHeight="1">
      <c r="B362" s="35"/>
      <c r="J362" s="5"/>
    </row>
    <row r="363" spans="2:10" ht="14.25" customHeight="1">
      <c r="B363" s="35"/>
      <c r="J363" s="5"/>
    </row>
    <row r="364" spans="2:10" ht="14.25" customHeight="1">
      <c r="B364" s="35"/>
      <c r="J364" s="5"/>
    </row>
    <row r="365" spans="2:10" ht="14.25" customHeight="1">
      <c r="B365" s="35"/>
      <c r="J365" s="5"/>
    </row>
    <row r="366" spans="2:10" ht="14.25" customHeight="1">
      <c r="B366" s="35"/>
      <c r="J366" s="5"/>
    </row>
    <row r="367" spans="2:10" ht="14.25" customHeight="1">
      <c r="B367" s="35"/>
      <c r="J367" s="5"/>
    </row>
    <row r="368" spans="2:10" ht="14.25" customHeight="1">
      <c r="B368" s="35"/>
      <c r="J368" s="5"/>
    </row>
    <row r="369" spans="2:10" ht="14.25" customHeight="1">
      <c r="B369" s="35"/>
      <c r="J369" s="5"/>
    </row>
    <row r="370" spans="2:10" ht="14.25" customHeight="1">
      <c r="B370" s="35"/>
      <c r="J370" s="5"/>
    </row>
    <row r="371" spans="2:10" ht="14.25" customHeight="1">
      <c r="B371" s="35"/>
      <c r="J371" s="5"/>
    </row>
    <row r="372" spans="2:10" ht="14.25" customHeight="1">
      <c r="B372" s="35"/>
      <c r="J372" s="5"/>
    </row>
    <row r="373" spans="2:10" ht="14.25" customHeight="1">
      <c r="B373" s="35"/>
      <c r="J373" s="5"/>
    </row>
    <row r="374" spans="2:10" ht="14.25" customHeight="1">
      <c r="B374" s="35"/>
      <c r="J374" s="5"/>
    </row>
    <row r="375" spans="2:10" ht="14.25" customHeight="1">
      <c r="B375" s="35"/>
      <c r="J375" s="5"/>
    </row>
    <row r="376" spans="2:10" ht="14.25" customHeight="1">
      <c r="B376" s="35"/>
      <c r="J376" s="5"/>
    </row>
    <row r="377" spans="2:10" ht="14.25" customHeight="1">
      <c r="B377" s="35"/>
      <c r="J377" s="5"/>
    </row>
    <row r="378" spans="2:10" ht="14.25" customHeight="1">
      <c r="B378" s="35"/>
      <c r="J378" s="5"/>
    </row>
    <row r="379" spans="2:10" ht="14.25" customHeight="1">
      <c r="B379" s="35"/>
      <c r="J379" s="5"/>
    </row>
    <row r="380" spans="2:10" ht="14.25" customHeight="1">
      <c r="B380" s="35"/>
      <c r="J380" s="5"/>
    </row>
    <row r="381" spans="2:10" ht="14.25" customHeight="1">
      <c r="B381" s="35"/>
      <c r="J381" s="5"/>
    </row>
    <row r="382" spans="2:10" ht="14.25" customHeight="1">
      <c r="B382" s="35"/>
      <c r="J382" s="5"/>
    </row>
    <row r="383" spans="2:10" ht="14.25" customHeight="1">
      <c r="B383" s="35"/>
      <c r="J383" s="5"/>
    </row>
    <row r="384" spans="2:10" ht="14.25" customHeight="1">
      <c r="B384" s="35"/>
      <c r="J384" s="5"/>
    </row>
    <row r="385" spans="2:10" ht="14.25" customHeight="1">
      <c r="B385" s="35"/>
      <c r="J385" s="5"/>
    </row>
    <row r="386" spans="2:10" ht="14.25" customHeight="1">
      <c r="B386" s="35"/>
      <c r="J386" s="5"/>
    </row>
    <row r="387" spans="2:10" ht="14.25" customHeight="1">
      <c r="B387" s="35"/>
      <c r="J387" s="5"/>
    </row>
    <row r="388" spans="2:10" ht="14.25" customHeight="1">
      <c r="B388" s="35"/>
      <c r="J388" s="5"/>
    </row>
    <row r="389" spans="2:10" ht="14.25" customHeight="1">
      <c r="B389" s="35"/>
      <c r="J389" s="5"/>
    </row>
    <row r="390" spans="2:10" ht="14.25" customHeight="1">
      <c r="B390" s="35"/>
      <c r="J390" s="5"/>
    </row>
    <row r="391" spans="2:10" ht="14.25" customHeight="1">
      <c r="B391" s="35"/>
      <c r="J391" s="5"/>
    </row>
    <row r="392" spans="2:10" ht="14.25" customHeight="1">
      <c r="B392" s="35"/>
      <c r="J392" s="5"/>
    </row>
    <row r="393" spans="2:10" ht="14.25" customHeight="1">
      <c r="B393" s="35"/>
      <c r="J393" s="5"/>
    </row>
    <row r="394" spans="2:10" ht="14.25" customHeight="1">
      <c r="B394" s="35"/>
      <c r="J394" s="5"/>
    </row>
    <row r="395" spans="2:10" ht="14.25" customHeight="1">
      <c r="B395" s="35"/>
      <c r="J395" s="5"/>
    </row>
    <row r="396" spans="2:10" ht="14.25" customHeight="1">
      <c r="B396" s="35"/>
      <c r="J396" s="5"/>
    </row>
    <row r="397" spans="2:10" ht="14.25" customHeight="1">
      <c r="B397" s="35"/>
      <c r="J397" s="5"/>
    </row>
    <row r="398" spans="2:10" ht="14.25" customHeight="1">
      <c r="B398" s="35"/>
      <c r="J398" s="5"/>
    </row>
    <row r="399" spans="2:10" ht="14.25" customHeight="1">
      <c r="B399" s="35"/>
      <c r="J399" s="5"/>
    </row>
    <row r="400" spans="2:10" ht="14.25" customHeight="1">
      <c r="B400" s="35"/>
      <c r="J400" s="5"/>
    </row>
    <row r="401" spans="2:10" ht="14.25" customHeight="1">
      <c r="B401" s="35"/>
      <c r="J401" s="5"/>
    </row>
    <row r="402" spans="2:10" ht="14.25" customHeight="1">
      <c r="B402" s="35"/>
      <c r="J402" s="5"/>
    </row>
    <row r="403" spans="2:10" ht="14.25" customHeight="1">
      <c r="B403" s="35"/>
      <c r="J403" s="5"/>
    </row>
    <row r="404" spans="2:10" ht="14.25" customHeight="1">
      <c r="B404" s="35"/>
      <c r="J404" s="5"/>
    </row>
    <row r="405" spans="2:10" ht="14.25" customHeight="1">
      <c r="B405" s="35"/>
      <c r="J405" s="5"/>
    </row>
    <row r="406" spans="2:10" ht="14.25" customHeight="1">
      <c r="B406" s="35"/>
      <c r="J406" s="5"/>
    </row>
    <row r="407" spans="2:10" ht="14.25" customHeight="1">
      <c r="B407" s="35"/>
      <c r="J407" s="5"/>
    </row>
    <row r="408" spans="2:10" ht="14.25" customHeight="1">
      <c r="B408" s="35"/>
      <c r="J408" s="5"/>
    </row>
    <row r="409" spans="2:10" ht="14.25" customHeight="1">
      <c r="B409" s="35"/>
      <c r="J409" s="5"/>
    </row>
    <row r="410" spans="2:10" ht="14.25" customHeight="1">
      <c r="B410" s="35"/>
      <c r="J410" s="5"/>
    </row>
    <row r="411" spans="2:10" ht="14.25" customHeight="1">
      <c r="B411" s="35"/>
      <c r="J411" s="5"/>
    </row>
    <row r="412" spans="2:10" ht="14.25" customHeight="1">
      <c r="B412" s="35"/>
      <c r="J412" s="5"/>
    </row>
    <row r="413" spans="2:10" ht="14.25" customHeight="1">
      <c r="B413" s="35"/>
      <c r="J413" s="5"/>
    </row>
    <row r="414" spans="2:10" ht="14.25" customHeight="1">
      <c r="B414" s="35"/>
      <c r="J414" s="5"/>
    </row>
    <row r="415" spans="2:10" ht="14.25" customHeight="1">
      <c r="B415" s="35"/>
      <c r="J415" s="5"/>
    </row>
    <row r="416" spans="2:10" ht="14.25" customHeight="1">
      <c r="B416" s="35"/>
      <c r="J416" s="5"/>
    </row>
    <row r="417" spans="2:10" ht="14.25" customHeight="1">
      <c r="B417" s="35"/>
      <c r="J417" s="5"/>
    </row>
    <row r="418" spans="2:10" ht="14.25" customHeight="1">
      <c r="B418" s="35"/>
      <c r="J418" s="5"/>
    </row>
    <row r="419" spans="2:10" ht="14.25" customHeight="1">
      <c r="B419" s="35"/>
      <c r="J419" s="5"/>
    </row>
    <row r="420" spans="2:10" ht="14.25" customHeight="1">
      <c r="B420" s="35"/>
      <c r="J420" s="5"/>
    </row>
    <row r="421" spans="2:10" ht="14.25" customHeight="1">
      <c r="B421" s="35"/>
      <c r="J421" s="5"/>
    </row>
    <row r="422" spans="2:10" ht="14.25" customHeight="1">
      <c r="B422" s="35"/>
      <c r="J422" s="5"/>
    </row>
    <row r="423" spans="2:10" ht="14.25" customHeight="1">
      <c r="B423" s="35"/>
      <c r="J423" s="5"/>
    </row>
    <row r="424" spans="2:10" ht="14.25" customHeight="1">
      <c r="B424" s="35"/>
      <c r="J424" s="5"/>
    </row>
    <row r="425" spans="2:10" ht="14.25" customHeight="1">
      <c r="B425" s="35"/>
      <c r="J425" s="5"/>
    </row>
    <row r="426" spans="2:10" ht="14.25" customHeight="1">
      <c r="B426" s="35"/>
      <c r="J426" s="5"/>
    </row>
    <row r="427" spans="2:10" ht="14.25" customHeight="1">
      <c r="B427" s="35"/>
      <c r="J427" s="5"/>
    </row>
    <row r="428" spans="2:10" ht="14.25" customHeight="1">
      <c r="B428" s="35"/>
      <c r="J428" s="5"/>
    </row>
    <row r="429" spans="2:10" ht="14.25" customHeight="1">
      <c r="B429" s="35"/>
      <c r="J429" s="5"/>
    </row>
    <row r="430" spans="2:10" ht="14.25" customHeight="1">
      <c r="B430" s="35"/>
      <c r="J430" s="5"/>
    </row>
    <row r="431" spans="2:10" ht="14.25" customHeight="1">
      <c r="B431" s="35"/>
      <c r="J431" s="5"/>
    </row>
    <row r="432" spans="2:10" ht="14.25" customHeight="1">
      <c r="B432" s="35"/>
      <c r="J432" s="5"/>
    </row>
    <row r="433" spans="2:10" ht="14.25" customHeight="1">
      <c r="B433" s="35"/>
      <c r="J433" s="5"/>
    </row>
    <row r="434" spans="2:10" ht="14.25" customHeight="1">
      <c r="B434" s="35"/>
      <c r="J434" s="5"/>
    </row>
    <row r="435" spans="2:10" ht="14.25" customHeight="1">
      <c r="B435" s="35"/>
      <c r="J435" s="5"/>
    </row>
    <row r="436" spans="2:10" ht="14.25" customHeight="1">
      <c r="B436" s="35"/>
      <c r="J436" s="5"/>
    </row>
    <row r="437" spans="2:10" ht="14.25" customHeight="1">
      <c r="B437" s="35"/>
      <c r="J437" s="5"/>
    </row>
    <row r="438" spans="2:10" ht="14.25" customHeight="1">
      <c r="B438" s="35"/>
      <c r="J438" s="5"/>
    </row>
    <row r="439" spans="2:10" ht="14.25" customHeight="1">
      <c r="B439" s="35"/>
      <c r="J439" s="5"/>
    </row>
    <row r="440" spans="2:10" ht="14.25" customHeight="1">
      <c r="B440" s="35"/>
      <c r="J440" s="5"/>
    </row>
    <row r="441" spans="2:10" ht="14.25" customHeight="1">
      <c r="B441" s="35"/>
      <c r="J441" s="5"/>
    </row>
    <row r="442" spans="2:10" ht="14.25" customHeight="1">
      <c r="B442" s="35"/>
      <c r="J442" s="5"/>
    </row>
    <row r="443" spans="2:10" ht="14.25" customHeight="1">
      <c r="B443" s="35"/>
      <c r="J443" s="5"/>
    </row>
    <row r="444" spans="2:10" ht="14.25" customHeight="1">
      <c r="B444" s="35"/>
      <c r="J444" s="5"/>
    </row>
    <row r="445" spans="2:10" ht="14.25" customHeight="1">
      <c r="B445" s="35"/>
      <c r="J445" s="5"/>
    </row>
    <row r="446" spans="2:10" ht="14.25" customHeight="1">
      <c r="B446" s="35"/>
      <c r="J446" s="5"/>
    </row>
    <row r="447" spans="2:10" ht="14.25" customHeight="1">
      <c r="B447" s="35"/>
      <c r="J447" s="5"/>
    </row>
    <row r="448" spans="2:10" ht="14.25" customHeight="1">
      <c r="B448" s="35"/>
      <c r="J448" s="5"/>
    </row>
    <row r="449" spans="2:10" ht="14.25" customHeight="1">
      <c r="B449" s="35"/>
      <c r="J449" s="5"/>
    </row>
    <row r="450" spans="2:10" ht="14.25" customHeight="1">
      <c r="B450" s="35"/>
      <c r="J450" s="5"/>
    </row>
    <row r="451" spans="2:10" ht="14.25" customHeight="1">
      <c r="B451" s="35"/>
      <c r="J451" s="5"/>
    </row>
    <row r="452" spans="2:10" ht="14.25" customHeight="1">
      <c r="B452" s="35"/>
      <c r="J452" s="5"/>
    </row>
    <row r="453" spans="2:10" ht="14.25" customHeight="1">
      <c r="B453" s="35"/>
      <c r="J453" s="5"/>
    </row>
    <row r="454" spans="2:10" ht="14.25" customHeight="1">
      <c r="B454" s="35"/>
      <c r="J454" s="5"/>
    </row>
    <row r="455" spans="2:10" ht="14.25" customHeight="1">
      <c r="B455" s="35"/>
      <c r="J455" s="5"/>
    </row>
    <row r="456" spans="2:10" ht="14.25" customHeight="1">
      <c r="B456" s="35"/>
      <c r="J456" s="5"/>
    </row>
    <row r="457" spans="2:10" ht="14.25" customHeight="1">
      <c r="B457" s="35"/>
      <c r="J457" s="5"/>
    </row>
    <row r="458" spans="2:10" ht="14.25" customHeight="1">
      <c r="B458" s="35"/>
      <c r="J458" s="5"/>
    </row>
    <row r="459" spans="2:10" ht="14.25" customHeight="1">
      <c r="B459" s="35"/>
      <c r="J459" s="5"/>
    </row>
    <row r="460" spans="2:10" ht="14.25" customHeight="1">
      <c r="B460" s="35"/>
      <c r="J460" s="5"/>
    </row>
    <row r="461" spans="2:10" ht="14.25" customHeight="1">
      <c r="B461" s="35"/>
      <c r="J461" s="5"/>
    </row>
    <row r="462" spans="2:10" ht="14.25" customHeight="1">
      <c r="B462" s="35"/>
      <c r="J462" s="5"/>
    </row>
    <row r="463" spans="2:10" ht="14.25" customHeight="1">
      <c r="B463" s="35"/>
      <c r="J463" s="5"/>
    </row>
    <row r="464" spans="2:10" ht="14.25" customHeight="1">
      <c r="B464" s="35"/>
      <c r="J464" s="5"/>
    </row>
    <row r="465" spans="2:10" ht="14.25" customHeight="1">
      <c r="B465" s="35"/>
      <c r="J465" s="5"/>
    </row>
    <row r="466" spans="2:10" ht="14.25" customHeight="1">
      <c r="B466" s="35"/>
      <c r="J466" s="5"/>
    </row>
    <row r="467" spans="2:10" ht="14.25" customHeight="1">
      <c r="B467" s="35"/>
      <c r="J467" s="5"/>
    </row>
    <row r="468" spans="2:10" ht="14.25" customHeight="1">
      <c r="B468" s="35"/>
      <c r="J468" s="5"/>
    </row>
    <row r="469" spans="2:10" ht="14.25" customHeight="1">
      <c r="B469" s="35"/>
      <c r="J469" s="5"/>
    </row>
    <row r="470" spans="2:10" ht="14.25" customHeight="1">
      <c r="B470" s="35"/>
      <c r="J470" s="5"/>
    </row>
    <row r="471" spans="2:10" ht="14.25" customHeight="1">
      <c r="B471" s="35"/>
      <c r="J471" s="5"/>
    </row>
    <row r="472" spans="2:10" ht="14.25" customHeight="1">
      <c r="B472" s="35"/>
      <c r="J472" s="5"/>
    </row>
    <row r="473" spans="2:10" ht="14.25" customHeight="1">
      <c r="B473" s="35"/>
      <c r="J473" s="5"/>
    </row>
    <row r="474" spans="2:10" ht="14.25" customHeight="1">
      <c r="B474" s="35"/>
      <c r="J474" s="5"/>
    </row>
    <row r="475" spans="2:10" ht="14.25" customHeight="1">
      <c r="B475" s="35"/>
      <c r="J475" s="5"/>
    </row>
    <row r="476" spans="2:10" ht="14.25" customHeight="1">
      <c r="B476" s="35"/>
      <c r="J476" s="5"/>
    </row>
    <row r="477" spans="2:10" ht="14.25" customHeight="1">
      <c r="B477" s="35"/>
      <c r="J477" s="5"/>
    </row>
    <row r="478" spans="2:10" ht="14.25" customHeight="1">
      <c r="B478" s="35"/>
      <c r="J478" s="5"/>
    </row>
    <row r="479" spans="2:10" ht="14.25" customHeight="1">
      <c r="B479" s="35"/>
      <c r="J479" s="5"/>
    </row>
    <row r="480" spans="2:10" ht="14.25" customHeight="1">
      <c r="B480" s="35"/>
      <c r="J480" s="5"/>
    </row>
    <row r="481" spans="2:10" ht="14.25" customHeight="1">
      <c r="B481" s="35"/>
      <c r="J481" s="5"/>
    </row>
    <row r="482" spans="2:10" ht="14.25" customHeight="1">
      <c r="B482" s="35"/>
      <c r="J482" s="5"/>
    </row>
    <row r="483" spans="2:10" ht="14.25" customHeight="1">
      <c r="B483" s="35"/>
      <c r="J483" s="5"/>
    </row>
    <row r="484" spans="2:10" ht="14.25" customHeight="1">
      <c r="B484" s="35"/>
      <c r="J484" s="5"/>
    </row>
    <row r="485" spans="2:10" ht="14.25" customHeight="1">
      <c r="B485" s="35"/>
      <c r="J485" s="5"/>
    </row>
    <row r="486" spans="2:10" ht="14.25" customHeight="1">
      <c r="B486" s="35"/>
      <c r="J486" s="5"/>
    </row>
    <row r="487" spans="2:10" ht="14.25" customHeight="1">
      <c r="B487" s="35"/>
      <c r="J487" s="5"/>
    </row>
    <row r="488" spans="2:10" ht="14.25" customHeight="1">
      <c r="B488" s="35"/>
      <c r="J488" s="5"/>
    </row>
    <row r="489" spans="2:10" ht="14.25" customHeight="1">
      <c r="B489" s="35"/>
      <c r="J489" s="5"/>
    </row>
    <row r="490" spans="2:10" ht="14.25" customHeight="1">
      <c r="B490" s="35"/>
      <c r="J490" s="5"/>
    </row>
    <row r="491" spans="2:10" ht="14.25" customHeight="1">
      <c r="B491" s="35"/>
      <c r="J491" s="5"/>
    </row>
    <row r="492" spans="2:10" ht="14.25" customHeight="1">
      <c r="B492" s="35"/>
      <c r="J492" s="5"/>
    </row>
    <row r="493" spans="2:10" ht="14.25" customHeight="1">
      <c r="B493" s="35"/>
      <c r="J493" s="5"/>
    </row>
    <row r="494" spans="2:10" ht="14.25" customHeight="1">
      <c r="B494" s="35"/>
      <c r="J494" s="5"/>
    </row>
    <row r="495" spans="2:10" ht="14.25" customHeight="1">
      <c r="B495" s="35"/>
      <c r="J495" s="5"/>
    </row>
    <row r="496" spans="2:10" ht="14.25" customHeight="1">
      <c r="B496" s="35"/>
      <c r="J496" s="5"/>
    </row>
    <row r="497" spans="2:10" ht="14.25" customHeight="1">
      <c r="B497" s="35"/>
      <c r="J497" s="5"/>
    </row>
    <row r="498" spans="2:10" ht="14.25" customHeight="1">
      <c r="B498" s="35"/>
      <c r="J498" s="5"/>
    </row>
    <row r="499" spans="2:10" ht="14.25" customHeight="1">
      <c r="B499" s="35"/>
      <c r="J499" s="5"/>
    </row>
    <row r="500" spans="2:10" ht="14.25" customHeight="1">
      <c r="B500" s="35"/>
      <c r="J500" s="5"/>
    </row>
    <row r="501" spans="2:10" ht="14.25" customHeight="1">
      <c r="B501" s="35"/>
      <c r="J501" s="5"/>
    </row>
    <row r="502" spans="2:10" ht="14.25" customHeight="1">
      <c r="B502" s="35"/>
      <c r="J502" s="5"/>
    </row>
    <row r="503" spans="2:10" ht="14.25" customHeight="1">
      <c r="B503" s="35"/>
      <c r="J503" s="5"/>
    </row>
    <row r="504" spans="2:10" ht="14.25" customHeight="1">
      <c r="B504" s="35"/>
      <c r="J504" s="5"/>
    </row>
    <row r="505" spans="2:10" ht="14.25" customHeight="1">
      <c r="B505" s="35"/>
      <c r="J505" s="5"/>
    </row>
    <row r="506" spans="2:10" ht="14.25" customHeight="1">
      <c r="B506" s="35"/>
      <c r="J506" s="5"/>
    </row>
    <row r="507" spans="2:10" ht="14.25" customHeight="1">
      <c r="B507" s="35"/>
      <c r="J507" s="5"/>
    </row>
    <row r="508" spans="2:10" ht="14.25" customHeight="1">
      <c r="B508" s="35"/>
      <c r="J508" s="5"/>
    </row>
    <row r="509" spans="2:10" ht="14.25" customHeight="1">
      <c r="B509" s="35"/>
      <c r="J509" s="5"/>
    </row>
    <row r="510" spans="2:10" ht="14.25" customHeight="1">
      <c r="B510" s="35"/>
      <c r="J510" s="5"/>
    </row>
    <row r="511" spans="2:10" ht="14.25" customHeight="1">
      <c r="B511" s="35"/>
      <c r="J511" s="5"/>
    </row>
    <row r="512" spans="2:10" ht="14.25" customHeight="1">
      <c r="B512" s="35"/>
      <c r="J512" s="5"/>
    </row>
    <row r="513" spans="2:10" ht="14.25" customHeight="1">
      <c r="B513" s="35"/>
      <c r="J513" s="5"/>
    </row>
    <row r="514" spans="2:10" ht="14.25" customHeight="1">
      <c r="B514" s="35"/>
      <c r="J514" s="5"/>
    </row>
    <row r="515" spans="2:10" ht="14.25" customHeight="1">
      <c r="B515" s="35"/>
      <c r="J515" s="5"/>
    </row>
    <row r="516" spans="2:10" ht="14.25" customHeight="1">
      <c r="B516" s="35"/>
      <c r="J516" s="5"/>
    </row>
    <row r="517" spans="2:10" ht="14.25" customHeight="1">
      <c r="B517" s="35"/>
      <c r="J517" s="5"/>
    </row>
    <row r="518" spans="2:10" ht="14.25" customHeight="1">
      <c r="B518" s="35"/>
      <c r="J518" s="5"/>
    </row>
    <row r="519" spans="2:10" ht="14.25" customHeight="1">
      <c r="B519" s="35"/>
      <c r="J519" s="5"/>
    </row>
    <row r="520" spans="2:10" ht="14.25" customHeight="1">
      <c r="B520" s="35"/>
      <c r="J520" s="5"/>
    </row>
    <row r="521" spans="2:10" ht="14.25" customHeight="1">
      <c r="B521" s="35"/>
      <c r="J521" s="5"/>
    </row>
    <row r="522" spans="2:10" ht="14.25" customHeight="1">
      <c r="B522" s="35"/>
      <c r="J522" s="5"/>
    </row>
    <row r="523" spans="2:10" ht="14.25" customHeight="1">
      <c r="B523" s="35"/>
      <c r="J523" s="5"/>
    </row>
    <row r="524" spans="2:10" ht="14.25" customHeight="1">
      <c r="B524" s="35"/>
      <c r="J524" s="5"/>
    </row>
    <row r="525" spans="2:10" ht="14.25" customHeight="1">
      <c r="B525" s="35"/>
      <c r="J525" s="5"/>
    </row>
    <row r="526" spans="2:10" ht="14.25" customHeight="1">
      <c r="B526" s="35"/>
      <c r="J526" s="5"/>
    </row>
    <row r="527" spans="2:10" ht="14.25" customHeight="1">
      <c r="B527" s="35"/>
      <c r="J527" s="5"/>
    </row>
    <row r="528" spans="2:10" ht="14.25" customHeight="1">
      <c r="B528" s="35"/>
      <c r="J528" s="5"/>
    </row>
    <row r="529" spans="2:10" ht="14.25" customHeight="1">
      <c r="B529" s="35"/>
      <c r="J529" s="5"/>
    </row>
    <row r="530" spans="2:10" ht="14.25" customHeight="1">
      <c r="B530" s="35"/>
      <c r="J530" s="5"/>
    </row>
    <row r="531" spans="2:10" ht="14.25" customHeight="1">
      <c r="B531" s="35"/>
      <c r="J531" s="5"/>
    </row>
    <row r="532" spans="2:10" ht="14.25" customHeight="1">
      <c r="B532" s="35"/>
      <c r="J532" s="5"/>
    </row>
    <row r="533" spans="2:10" ht="14.25" customHeight="1">
      <c r="B533" s="35"/>
      <c r="J533" s="5"/>
    </row>
    <row r="534" spans="2:10" ht="14.25" customHeight="1">
      <c r="B534" s="35"/>
      <c r="J534" s="5"/>
    </row>
    <row r="535" spans="2:10" ht="14.25" customHeight="1">
      <c r="B535" s="35"/>
      <c r="J535" s="5"/>
    </row>
    <row r="536" spans="2:10" ht="14.25" customHeight="1">
      <c r="B536" s="35"/>
      <c r="J536" s="5"/>
    </row>
    <row r="537" spans="2:10" ht="14.25" customHeight="1">
      <c r="B537" s="35"/>
      <c r="J537" s="5"/>
    </row>
    <row r="538" spans="2:10" ht="14.25" customHeight="1">
      <c r="B538" s="35"/>
      <c r="J538" s="5"/>
    </row>
    <row r="539" spans="2:10" ht="14.25" customHeight="1">
      <c r="B539" s="35"/>
      <c r="J539" s="5"/>
    </row>
    <row r="540" spans="2:10" ht="14.25" customHeight="1">
      <c r="B540" s="35"/>
      <c r="J540" s="5"/>
    </row>
    <row r="541" spans="2:10" ht="14.25" customHeight="1">
      <c r="B541" s="35"/>
      <c r="J541" s="5"/>
    </row>
    <row r="542" spans="2:10" ht="14.25" customHeight="1">
      <c r="B542" s="35"/>
      <c r="J542" s="5"/>
    </row>
    <row r="543" spans="2:10" ht="14.25" customHeight="1">
      <c r="B543" s="35"/>
      <c r="J543" s="5"/>
    </row>
    <row r="544" spans="2:10" ht="14.25" customHeight="1">
      <c r="B544" s="35"/>
      <c r="J544" s="5"/>
    </row>
    <row r="545" spans="2:10" ht="14.25" customHeight="1">
      <c r="B545" s="35"/>
      <c r="J545" s="5"/>
    </row>
    <row r="546" spans="2:10" ht="14.25" customHeight="1">
      <c r="B546" s="35"/>
      <c r="J546" s="5"/>
    </row>
    <row r="547" spans="2:10" ht="14.25" customHeight="1">
      <c r="B547" s="35"/>
      <c r="J547" s="5"/>
    </row>
    <row r="548" spans="2:10" ht="14.25" customHeight="1">
      <c r="B548" s="35"/>
      <c r="J548" s="5"/>
    </row>
    <row r="549" spans="2:10" ht="14.25" customHeight="1">
      <c r="B549" s="35"/>
      <c r="J549" s="5"/>
    </row>
    <row r="550" spans="2:10" ht="14.25" customHeight="1">
      <c r="B550" s="35"/>
      <c r="J550" s="5"/>
    </row>
    <row r="551" spans="2:10" ht="14.25" customHeight="1">
      <c r="B551" s="35"/>
      <c r="J551" s="5"/>
    </row>
    <row r="552" spans="2:10" ht="14.25" customHeight="1">
      <c r="B552" s="35"/>
      <c r="J552" s="5"/>
    </row>
    <row r="553" spans="2:10" ht="14.25" customHeight="1">
      <c r="B553" s="35"/>
      <c r="J553" s="5"/>
    </row>
    <row r="554" spans="2:10" ht="14.25" customHeight="1">
      <c r="B554" s="35"/>
      <c r="J554" s="5"/>
    </row>
    <row r="555" spans="2:10" ht="14.25" customHeight="1">
      <c r="B555" s="35"/>
      <c r="J555" s="5"/>
    </row>
    <row r="556" spans="2:10" ht="14.25" customHeight="1">
      <c r="B556" s="35"/>
      <c r="J556" s="5"/>
    </row>
    <row r="557" spans="2:10" ht="14.25" customHeight="1">
      <c r="B557" s="35"/>
      <c r="J557" s="5"/>
    </row>
    <row r="558" spans="2:10" ht="14.25" customHeight="1">
      <c r="B558" s="35"/>
      <c r="J558" s="5"/>
    </row>
    <row r="559" spans="2:10" ht="14.25" customHeight="1">
      <c r="B559" s="35"/>
      <c r="J559" s="5"/>
    </row>
    <row r="560" spans="2:10" ht="14.25" customHeight="1">
      <c r="B560" s="35"/>
      <c r="J560" s="5"/>
    </row>
    <row r="561" spans="2:10" ht="14.25" customHeight="1">
      <c r="B561" s="35"/>
      <c r="J561" s="5"/>
    </row>
    <row r="562" spans="2:10" ht="14.25" customHeight="1">
      <c r="B562" s="35"/>
      <c r="J562" s="5"/>
    </row>
    <row r="563" spans="2:10" ht="14.25" customHeight="1">
      <c r="B563" s="35"/>
      <c r="J563" s="5"/>
    </row>
    <row r="564" spans="2:10" ht="14.25" customHeight="1">
      <c r="B564" s="35"/>
      <c r="J564" s="5"/>
    </row>
    <row r="565" spans="2:10" ht="14.25" customHeight="1">
      <c r="B565" s="35"/>
      <c r="J565" s="5"/>
    </row>
    <row r="566" spans="2:10" ht="14.25" customHeight="1">
      <c r="B566" s="35"/>
      <c r="J566" s="5"/>
    </row>
    <row r="567" spans="2:10" ht="14.25" customHeight="1">
      <c r="B567" s="35"/>
      <c r="J567" s="5"/>
    </row>
    <row r="568" spans="2:10" ht="14.25" customHeight="1">
      <c r="B568" s="35"/>
      <c r="J568" s="5"/>
    </row>
    <row r="569" spans="2:10" ht="14.25" customHeight="1">
      <c r="B569" s="35"/>
      <c r="J569" s="5"/>
    </row>
    <row r="570" spans="2:10" ht="14.25" customHeight="1">
      <c r="B570" s="35"/>
      <c r="J570" s="5"/>
    </row>
    <row r="571" spans="2:10" ht="14.25" customHeight="1">
      <c r="B571" s="35"/>
      <c r="J571" s="5"/>
    </row>
    <row r="572" spans="2:10" ht="14.25" customHeight="1">
      <c r="B572" s="35"/>
      <c r="J572" s="5"/>
    </row>
    <row r="573" spans="2:10" ht="14.25" customHeight="1">
      <c r="B573" s="35"/>
      <c r="J573" s="5"/>
    </row>
    <row r="574" spans="2:10" ht="14.25" customHeight="1">
      <c r="B574" s="35"/>
      <c r="J574" s="5"/>
    </row>
    <row r="575" spans="2:10" ht="14.25" customHeight="1">
      <c r="B575" s="35"/>
      <c r="J575" s="5"/>
    </row>
    <row r="576" spans="2:10" ht="14.25" customHeight="1">
      <c r="B576" s="35"/>
      <c r="J576" s="5"/>
    </row>
    <row r="577" spans="2:10" ht="14.25" customHeight="1">
      <c r="B577" s="35"/>
      <c r="J577" s="5"/>
    </row>
    <row r="578" spans="2:10" ht="14.25" customHeight="1">
      <c r="B578" s="35"/>
      <c r="J578" s="5"/>
    </row>
    <row r="579" spans="2:10" ht="14.25" customHeight="1">
      <c r="B579" s="35"/>
      <c r="J579" s="5"/>
    </row>
    <row r="580" spans="2:10" ht="14.25" customHeight="1">
      <c r="B580" s="35"/>
      <c r="J580" s="5"/>
    </row>
    <row r="581" spans="2:10" ht="14.25" customHeight="1">
      <c r="B581" s="35"/>
      <c r="J581" s="5"/>
    </row>
    <row r="582" spans="2:10" ht="14.25" customHeight="1">
      <c r="B582" s="35"/>
      <c r="J582" s="5"/>
    </row>
    <row r="583" spans="2:10" ht="14.25" customHeight="1">
      <c r="B583" s="35"/>
      <c r="J583" s="5"/>
    </row>
    <row r="584" spans="2:10" ht="14.25" customHeight="1">
      <c r="B584" s="35"/>
      <c r="J584" s="5"/>
    </row>
    <row r="585" spans="2:10" ht="14.25" customHeight="1">
      <c r="B585" s="35"/>
      <c r="J585" s="5"/>
    </row>
    <row r="586" spans="2:10" ht="14.25" customHeight="1">
      <c r="B586" s="35"/>
      <c r="J586" s="5"/>
    </row>
    <row r="587" spans="2:10" ht="14.25" customHeight="1">
      <c r="B587" s="35"/>
      <c r="J587" s="5"/>
    </row>
    <row r="588" spans="2:10" ht="14.25" customHeight="1">
      <c r="B588" s="35"/>
      <c r="J588" s="5"/>
    </row>
    <row r="589" spans="2:10" ht="14.25" customHeight="1">
      <c r="B589" s="35"/>
      <c r="J589" s="5"/>
    </row>
    <row r="590" spans="2:10" ht="14.25" customHeight="1">
      <c r="B590" s="35"/>
      <c r="J590" s="5"/>
    </row>
    <row r="591" spans="2:10" ht="14.25" customHeight="1">
      <c r="B591" s="35"/>
      <c r="J591" s="5"/>
    </row>
    <row r="592" spans="2:10" ht="14.25" customHeight="1">
      <c r="B592" s="35"/>
      <c r="J592" s="5"/>
    </row>
    <row r="593" spans="2:10" ht="14.25" customHeight="1">
      <c r="B593" s="35"/>
      <c r="J593" s="5"/>
    </row>
    <row r="594" spans="2:10" ht="14.25" customHeight="1">
      <c r="B594" s="35"/>
      <c r="J594" s="5"/>
    </row>
    <row r="595" spans="2:10" ht="14.25" customHeight="1">
      <c r="B595" s="35"/>
      <c r="J595" s="5"/>
    </row>
    <row r="596" spans="2:10" ht="14.25" customHeight="1">
      <c r="B596" s="35"/>
      <c r="J596" s="5"/>
    </row>
    <row r="597" spans="2:10" ht="14.25" customHeight="1">
      <c r="B597" s="35"/>
      <c r="J597" s="5"/>
    </row>
    <row r="598" spans="2:10" ht="14.25" customHeight="1">
      <c r="B598" s="35"/>
      <c r="J598" s="5"/>
    </row>
    <row r="599" spans="2:10" ht="14.25" customHeight="1">
      <c r="B599" s="35"/>
      <c r="J599" s="5"/>
    </row>
    <row r="600" spans="2:10" ht="14.25" customHeight="1">
      <c r="B600" s="35"/>
      <c r="J600" s="5"/>
    </row>
    <row r="601" spans="2:10" ht="14.25" customHeight="1">
      <c r="B601" s="35"/>
      <c r="J601" s="5"/>
    </row>
    <row r="602" spans="2:10" ht="14.25" customHeight="1">
      <c r="B602" s="35"/>
      <c r="J602" s="5"/>
    </row>
    <row r="603" spans="2:10" ht="14.25" customHeight="1">
      <c r="B603" s="35"/>
      <c r="J603" s="5"/>
    </row>
    <row r="604" spans="2:10" ht="14.25" customHeight="1">
      <c r="B604" s="35"/>
      <c r="J604" s="5"/>
    </row>
    <row r="605" spans="2:10" ht="14.25" customHeight="1">
      <c r="B605" s="35"/>
      <c r="J605" s="5"/>
    </row>
    <row r="606" spans="2:10" ht="14.25" customHeight="1">
      <c r="B606" s="35"/>
      <c r="J606" s="5"/>
    </row>
    <row r="607" spans="2:10" ht="14.25" customHeight="1">
      <c r="B607" s="35"/>
      <c r="J607" s="5"/>
    </row>
    <row r="608" spans="2:10" ht="14.25" customHeight="1">
      <c r="B608" s="35"/>
      <c r="J608" s="5"/>
    </row>
    <row r="609" spans="2:10" ht="14.25" customHeight="1">
      <c r="B609" s="35"/>
      <c r="J609" s="5"/>
    </row>
    <row r="610" spans="2:10" ht="14.25" customHeight="1">
      <c r="B610" s="35"/>
      <c r="J610" s="5"/>
    </row>
    <row r="611" spans="2:10" ht="14.25" customHeight="1">
      <c r="B611" s="35"/>
      <c r="J611" s="5"/>
    </row>
    <row r="612" spans="2:10" ht="14.25" customHeight="1">
      <c r="B612" s="35"/>
      <c r="J612" s="5"/>
    </row>
    <row r="613" spans="2:10" ht="14.25" customHeight="1">
      <c r="B613" s="35"/>
      <c r="J613" s="5"/>
    </row>
    <row r="614" spans="2:10" ht="14.25" customHeight="1">
      <c r="B614" s="35"/>
      <c r="J614" s="5"/>
    </row>
    <row r="615" spans="2:10" ht="14.25" customHeight="1">
      <c r="B615" s="35"/>
      <c r="J615" s="5"/>
    </row>
    <row r="616" spans="2:10" ht="14.25" customHeight="1">
      <c r="B616" s="35"/>
      <c r="J616" s="5"/>
    </row>
    <row r="617" spans="2:10" ht="14.25" customHeight="1">
      <c r="B617" s="35"/>
      <c r="J617" s="5"/>
    </row>
    <row r="618" spans="2:10" ht="14.25" customHeight="1">
      <c r="B618" s="35"/>
      <c r="J618" s="5"/>
    </row>
    <row r="619" spans="2:10" ht="14.25" customHeight="1">
      <c r="B619" s="35"/>
      <c r="J619" s="5"/>
    </row>
    <row r="620" spans="2:10" ht="14.25" customHeight="1">
      <c r="B620" s="35"/>
      <c r="J620" s="5"/>
    </row>
    <row r="621" spans="2:10" ht="14.25" customHeight="1">
      <c r="B621" s="35"/>
      <c r="J621" s="5"/>
    </row>
    <row r="622" spans="2:10" ht="14.25" customHeight="1">
      <c r="B622" s="35"/>
      <c r="J622" s="5"/>
    </row>
    <row r="623" spans="2:10" ht="14.25" customHeight="1">
      <c r="B623" s="35"/>
      <c r="J623" s="5"/>
    </row>
    <row r="624" spans="2:10" ht="14.25" customHeight="1">
      <c r="B624" s="35"/>
      <c r="J624" s="5"/>
    </row>
    <row r="625" spans="2:10" ht="14.25" customHeight="1">
      <c r="B625" s="35"/>
      <c r="J625" s="5"/>
    </row>
    <row r="626" spans="2:10" ht="14.25" customHeight="1">
      <c r="B626" s="35"/>
      <c r="J626" s="5"/>
    </row>
    <row r="627" spans="2:10" ht="14.25" customHeight="1">
      <c r="B627" s="35"/>
      <c r="J627" s="5"/>
    </row>
    <row r="628" spans="2:10" ht="14.25" customHeight="1">
      <c r="B628" s="35"/>
      <c r="J628" s="5"/>
    </row>
    <row r="629" spans="2:10" ht="14.25" customHeight="1">
      <c r="B629" s="35"/>
      <c r="J629" s="5"/>
    </row>
    <row r="630" spans="2:10" ht="14.25" customHeight="1">
      <c r="B630" s="35"/>
      <c r="J630" s="5"/>
    </row>
    <row r="631" spans="2:10" ht="14.25" customHeight="1">
      <c r="B631" s="35"/>
      <c r="J631" s="5"/>
    </row>
    <row r="632" spans="2:10" ht="14.25" customHeight="1">
      <c r="B632" s="35"/>
      <c r="J632" s="5"/>
    </row>
    <row r="633" spans="2:10" ht="14.25" customHeight="1">
      <c r="B633" s="35"/>
      <c r="J633" s="5"/>
    </row>
    <row r="634" spans="2:10" ht="14.25" customHeight="1">
      <c r="B634" s="35"/>
      <c r="J634" s="5"/>
    </row>
    <row r="635" spans="2:10" ht="14.25" customHeight="1">
      <c r="B635" s="35"/>
      <c r="J635" s="5"/>
    </row>
    <row r="636" spans="2:10" ht="14.25" customHeight="1">
      <c r="B636" s="35"/>
      <c r="J636" s="5"/>
    </row>
    <row r="637" spans="2:10" ht="14.25" customHeight="1">
      <c r="B637" s="35"/>
      <c r="J637" s="5"/>
    </row>
    <row r="638" spans="2:10" ht="14.25" customHeight="1">
      <c r="B638" s="35"/>
      <c r="J638" s="5"/>
    </row>
    <row r="639" spans="2:10" ht="14.25" customHeight="1">
      <c r="B639" s="35"/>
      <c r="J639" s="5"/>
    </row>
    <row r="640" spans="2:10" ht="14.25" customHeight="1">
      <c r="B640" s="35"/>
      <c r="J640" s="5"/>
    </row>
    <row r="641" spans="2:10" ht="14.25" customHeight="1">
      <c r="B641" s="35"/>
      <c r="J641" s="5"/>
    </row>
    <row r="642" spans="2:10" ht="14.25" customHeight="1">
      <c r="B642" s="35"/>
      <c r="J642" s="5"/>
    </row>
    <row r="643" spans="2:10" ht="14.25" customHeight="1">
      <c r="B643" s="35"/>
      <c r="J643" s="5"/>
    </row>
    <row r="644" spans="2:10" ht="14.25" customHeight="1">
      <c r="B644" s="35"/>
      <c r="J644" s="5"/>
    </row>
    <row r="645" spans="2:10" ht="14.25" customHeight="1">
      <c r="B645" s="35"/>
      <c r="J645" s="5"/>
    </row>
    <row r="646" spans="2:10" ht="14.25" customHeight="1">
      <c r="B646" s="35"/>
      <c r="J646" s="5"/>
    </row>
    <row r="647" spans="2:10" ht="14.25" customHeight="1">
      <c r="B647" s="35"/>
      <c r="J647" s="5"/>
    </row>
    <row r="648" spans="2:10" ht="14.25" customHeight="1">
      <c r="B648" s="35"/>
      <c r="J648" s="5"/>
    </row>
    <row r="649" spans="2:10" ht="14.25" customHeight="1">
      <c r="B649" s="35"/>
      <c r="J649" s="5"/>
    </row>
    <row r="650" spans="2:10" ht="14.25" customHeight="1">
      <c r="B650" s="35"/>
      <c r="J650" s="5"/>
    </row>
    <row r="651" spans="2:10" ht="14.25" customHeight="1">
      <c r="B651" s="35"/>
      <c r="J651" s="5"/>
    </row>
    <row r="652" spans="2:10" ht="14.25" customHeight="1">
      <c r="B652" s="35"/>
      <c r="J652" s="5"/>
    </row>
    <row r="653" spans="2:10" ht="14.25" customHeight="1">
      <c r="B653" s="35"/>
      <c r="J653" s="5"/>
    </row>
    <row r="654" spans="2:10" ht="14.25" customHeight="1">
      <c r="B654" s="35"/>
      <c r="J654" s="5"/>
    </row>
    <row r="655" spans="2:10" ht="14.25" customHeight="1">
      <c r="B655" s="35"/>
      <c r="J655" s="5"/>
    </row>
    <row r="656" spans="2:10" ht="14.25" customHeight="1">
      <c r="B656" s="35"/>
      <c r="J656" s="5"/>
    </row>
    <row r="657" spans="2:10" ht="14.25" customHeight="1">
      <c r="B657" s="35"/>
      <c r="J657" s="5"/>
    </row>
    <row r="658" spans="2:10" ht="14.25" customHeight="1">
      <c r="B658" s="35"/>
      <c r="J658" s="5"/>
    </row>
    <row r="659" spans="2:10" ht="14.25" customHeight="1">
      <c r="B659" s="35"/>
      <c r="J659" s="5"/>
    </row>
    <row r="660" spans="2:10" ht="14.25" customHeight="1">
      <c r="B660" s="35"/>
      <c r="J660" s="5"/>
    </row>
    <row r="661" spans="2:10" ht="14.25" customHeight="1">
      <c r="B661" s="35"/>
      <c r="J661" s="5"/>
    </row>
    <row r="662" spans="2:10" ht="14.25" customHeight="1">
      <c r="B662" s="35"/>
      <c r="J662" s="5"/>
    </row>
    <row r="663" spans="2:10" ht="14.25" customHeight="1">
      <c r="B663" s="35"/>
      <c r="J663" s="5"/>
    </row>
    <row r="664" spans="2:10" ht="14.25" customHeight="1">
      <c r="B664" s="35"/>
      <c r="J664" s="5"/>
    </row>
    <row r="665" spans="2:10" ht="14.25" customHeight="1">
      <c r="B665" s="35"/>
      <c r="J665" s="5"/>
    </row>
    <row r="666" spans="2:10" ht="14.25" customHeight="1">
      <c r="B666" s="35"/>
      <c r="J666" s="5"/>
    </row>
    <row r="667" spans="2:10" ht="14.25" customHeight="1">
      <c r="B667" s="35"/>
      <c r="J667" s="5"/>
    </row>
    <row r="668" spans="2:10" ht="14.25" customHeight="1">
      <c r="B668" s="35"/>
      <c r="J668" s="5"/>
    </row>
    <row r="669" spans="2:10" ht="14.25" customHeight="1">
      <c r="B669" s="35"/>
      <c r="J669" s="5"/>
    </row>
    <row r="670" spans="2:10" ht="14.25" customHeight="1">
      <c r="B670" s="35"/>
      <c r="J670" s="5"/>
    </row>
    <row r="671" spans="2:10" ht="14.25" customHeight="1">
      <c r="B671" s="35"/>
      <c r="J671" s="5"/>
    </row>
    <row r="672" spans="2:10" ht="14.25" customHeight="1">
      <c r="B672" s="35"/>
      <c r="J672" s="5"/>
    </row>
    <row r="673" spans="2:10" ht="14.25" customHeight="1">
      <c r="B673" s="35"/>
      <c r="J673" s="5"/>
    </row>
    <row r="674" spans="2:10" ht="14.25" customHeight="1">
      <c r="B674" s="35"/>
      <c r="J674" s="5"/>
    </row>
    <row r="675" spans="2:10" ht="14.25" customHeight="1">
      <c r="B675" s="35"/>
      <c r="J675" s="5"/>
    </row>
    <row r="676" spans="2:10" ht="14.25" customHeight="1">
      <c r="B676" s="35"/>
      <c r="J676" s="5"/>
    </row>
    <row r="677" spans="2:10" ht="14.25" customHeight="1">
      <c r="B677" s="35"/>
      <c r="J677" s="5"/>
    </row>
    <row r="678" spans="2:10" ht="14.25" customHeight="1">
      <c r="B678" s="35"/>
      <c r="J678" s="5"/>
    </row>
    <row r="679" spans="2:10" ht="14.25" customHeight="1">
      <c r="B679" s="35"/>
      <c r="J679" s="5"/>
    </row>
    <row r="680" spans="2:10" ht="14.25" customHeight="1">
      <c r="B680" s="35"/>
      <c r="J680" s="5"/>
    </row>
    <row r="681" spans="2:10" ht="14.25" customHeight="1">
      <c r="B681" s="35"/>
      <c r="J681" s="5"/>
    </row>
    <row r="682" spans="2:10" ht="14.25" customHeight="1">
      <c r="B682" s="35"/>
      <c r="J682" s="5"/>
    </row>
    <row r="683" spans="2:10" ht="14.25" customHeight="1">
      <c r="B683" s="35"/>
      <c r="J683" s="5"/>
    </row>
    <row r="684" spans="2:10" ht="14.25" customHeight="1">
      <c r="B684" s="35"/>
      <c r="J684" s="5"/>
    </row>
    <row r="685" spans="2:10" ht="14.25" customHeight="1">
      <c r="B685" s="35"/>
      <c r="J685" s="5"/>
    </row>
    <row r="686" spans="2:10" ht="14.25" customHeight="1">
      <c r="B686" s="35"/>
      <c r="J686" s="5"/>
    </row>
    <row r="687" spans="2:10" ht="14.25" customHeight="1">
      <c r="B687" s="35"/>
      <c r="J687" s="5"/>
    </row>
    <row r="688" spans="2:10" ht="14.25" customHeight="1">
      <c r="B688" s="35"/>
      <c r="J688" s="5"/>
    </row>
    <row r="689" spans="2:10" ht="14.25" customHeight="1">
      <c r="B689" s="35"/>
      <c r="J689" s="5"/>
    </row>
    <row r="690" spans="2:10" ht="14.25" customHeight="1">
      <c r="B690" s="35"/>
      <c r="J690" s="5"/>
    </row>
    <row r="691" spans="2:10" ht="14.25" customHeight="1">
      <c r="B691" s="35"/>
      <c r="J691" s="5"/>
    </row>
    <row r="692" spans="2:10" ht="14.25" customHeight="1">
      <c r="B692" s="35"/>
      <c r="J692" s="5"/>
    </row>
    <row r="693" spans="2:10" ht="14.25" customHeight="1">
      <c r="B693" s="35"/>
      <c r="J693" s="5"/>
    </row>
    <row r="694" spans="2:10" ht="14.25" customHeight="1">
      <c r="B694" s="35"/>
      <c r="J694" s="5"/>
    </row>
    <row r="695" spans="2:10" ht="14.25" customHeight="1">
      <c r="B695" s="35"/>
      <c r="J695" s="5"/>
    </row>
    <row r="696" spans="2:10" ht="14.25" customHeight="1">
      <c r="B696" s="35"/>
      <c r="J696" s="5"/>
    </row>
    <row r="697" spans="2:10" ht="14.25" customHeight="1">
      <c r="B697" s="35"/>
      <c r="J697" s="5"/>
    </row>
    <row r="698" spans="2:10" ht="14.25" customHeight="1">
      <c r="B698" s="35"/>
      <c r="J698" s="5"/>
    </row>
    <row r="699" spans="2:10" ht="14.25" customHeight="1">
      <c r="B699" s="35"/>
      <c r="J699" s="5"/>
    </row>
    <row r="700" spans="2:10" ht="14.25" customHeight="1">
      <c r="B700" s="35"/>
      <c r="J700" s="5"/>
    </row>
    <row r="701" spans="2:10" ht="14.25" customHeight="1">
      <c r="B701" s="35"/>
      <c r="J701" s="5"/>
    </row>
    <row r="702" spans="2:10" ht="14.25" customHeight="1">
      <c r="B702" s="35"/>
      <c r="J702" s="5"/>
    </row>
    <row r="703" spans="2:10" ht="14.25" customHeight="1">
      <c r="B703" s="35"/>
      <c r="J703" s="5"/>
    </row>
    <row r="704" spans="2:10" ht="14.25" customHeight="1">
      <c r="B704" s="35"/>
      <c r="J704" s="5"/>
    </row>
    <row r="705" spans="2:10" ht="14.25" customHeight="1">
      <c r="B705" s="35"/>
      <c r="J705" s="5"/>
    </row>
    <row r="706" spans="2:10" ht="14.25" customHeight="1">
      <c r="B706" s="35"/>
      <c r="J706" s="5"/>
    </row>
    <row r="707" spans="2:10" ht="14.25" customHeight="1">
      <c r="B707" s="35"/>
      <c r="J707" s="5"/>
    </row>
    <row r="708" spans="2:10" ht="14.25" customHeight="1">
      <c r="B708" s="35"/>
      <c r="J708" s="5"/>
    </row>
    <row r="709" spans="2:10" ht="14.25" customHeight="1">
      <c r="B709" s="35"/>
      <c r="J709" s="5"/>
    </row>
    <row r="710" spans="2:10" ht="14.25" customHeight="1">
      <c r="B710" s="35"/>
      <c r="J710" s="5"/>
    </row>
    <row r="711" spans="2:10" ht="14.25" customHeight="1">
      <c r="B711" s="35"/>
      <c r="J711" s="5"/>
    </row>
    <row r="712" spans="2:10" ht="14.25" customHeight="1">
      <c r="B712" s="35"/>
      <c r="J712" s="5"/>
    </row>
    <row r="713" spans="2:10" ht="14.25" customHeight="1">
      <c r="B713" s="35"/>
      <c r="J713" s="5"/>
    </row>
    <row r="714" spans="2:10" ht="14.25" customHeight="1">
      <c r="B714" s="35"/>
      <c r="J714" s="5"/>
    </row>
    <row r="715" spans="2:10" ht="14.25" customHeight="1">
      <c r="B715" s="35"/>
      <c r="J715" s="5"/>
    </row>
    <row r="716" spans="2:10" ht="14.25" customHeight="1">
      <c r="B716" s="35"/>
      <c r="J716" s="5"/>
    </row>
    <row r="717" spans="2:10" ht="14.25" customHeight="1">
      <c r="B717" s="35"/>
      <c r="J717" s="5"/>
    </row>
    <row r="718" spans="2:10" ht="14.25" customHeight="1">
      <c r="B718" s="35"/>
      <c r="J718" s="5"/>
    </row>
    <row r="719" spans="2:10" ht="14.25" customHeight="1">
      <c r="B719" s="35"/>
      <c r="J719" s="5"/>
    </row>
    <row r="720" spans="2:10" ht="14.25" customHeight="1">
      <c r="B720" s="35"/>
      <c r="J720" s="5"/>
    </row>
    <row r="721" spans="2:10" ht="14.25" customHeight="1">
      <c r="B721" s="35"/>
      <c r="J721" s="5"/>
    </row>
    <row r="722" spans="2:10" ht="14.25" customHeight="1">
      <c r="B722" s="35"/>
      <c r="J722" s="5"/>
    </row>
    <row r="723" spans="2:10" ht="14.25" customHeight="1">
      <c r="B723" s="35"/>
      <c r="J723" s="5"/>
    </row>
    <row r="724" spans="2:10" ht="14.25" customHeight="1">
      <c r="B724" s="35"/>
      <c r="J724" s="5"/>
    </row>
    <row r="725" spans="2:10" ht="14.25" customHeight="1">
      <c r="B725" s="35"/>
      <c r="J725" s="5"/>
    </row>
    <row r="726" spans="2:10" ht="14.25" customHeight="1">
      <c r="B726" s="35"/>
      <c r="J726" s="5"/>
    </row>
    <row r="727" spans="2:10" ht="14.25" customHeight="1">
      <c r="B727" s="35"/>
      <c r="J727" s="5"/>
    </row>
    <row r="728" spans="2:10" ht="14.25" customHeight="1">
      <c r="B728" s="35"/>
      <c r="J728" s="5"/>
    </row>
    <row r="729" spans="2:10" ht="14.25" customHeight="1">
      <c r="B729" s="35"/>
      <c r="J729" s="5"/>
    </row>
    <row r="730" spans="2:10" ht="14.25" customHeight="1">
      <c r="B730" s="35"/>
      <c r="J730" s="5"/>
    </row>
    <row r="731" spans="2:10" ht="14.25" customHeight="1">
      <c r="B731" s="35"/>
      <c r="J731" s="5"/>
    </row>
    <row r="732" spans="2:10" ht="14.25" customHeight="1">
      <c r="B732" s="35"/>
      <c r="J732" s="5"/>
    </row>
    <row r="733" spans="2:10" ht="14.25" customHeight="1">
      <c r="B733" s="35"/>
      <c r="J733" s="5"/>
    </row>
    <row r="734" spans="2:10" ht="14.25" customHeight="1">
      <c r="B734" s="35"/>
      <c r="J734" s="5"/>
    </row>
    <row r="735" spans="2:10" ht="14.25" customHeight="1">
      <c r="B735" s="35"/>
      <c r="J735" s="5"/>
    </row>
    <row r="736" spans="2:10" ht="14.25" customHeight="1">
      <c r="B736" s="35"/>
      <c r="J736" s="5"/>
    </row>
    <row r="737" spans="2:10" ht="14.25" customHeight="1">
      <c r="B737" s="35"/>
      <c r="J737" s="5"/>
    </row>
    <row r="738" spans="2:10" ht="14.25" customHeight="1">
      <c r="B738" s="35"/>
      <c r="J738" s="5"/>
    </row>
    <row r="739" spans="2:10" ht="14.25" customHeight="1">
      <c r="B739" s="35"/>
      <c r="J739" s="5"/>
    </row>
    <row r="740" spans="2:10" ht="14.25" customHeight="1">
      <c r="B740" s="35"/>
      <c r="J740" s="5"/>
    </row>
    <row r="741" spans="2:10" ht="14.25" customHeight="1">
      <c r="B741" s="35"/>
      <c r="J741" s="5"/>
    </row>
    <row r="742" spans="2:10" ht="14.25" customHeight="1">
      <c r="B742" s="35"/>
      <c r="J742" s="5"/>
    </row>
    <row r="743" spans="2:10" ht="14.25" customHeight="1">
      <c r="B743" s="35"/>
      <c r="J743" s="5"/>
    </row>
    <row r="744" spans="2:10" ht="14.25" customHeight="1">
      <c r="B744" s="35"/>
      <c r="J744" s="5"/>
    </row>
    <row r="745" spans="2:10" ht="14.25" customHeight="1">
      <c r="B745" s="35"/>
      <c r="J745" s="5"/>
    </row>
    <row r="746" spans="2:10" ht="14.25" customHeight="1">
      <c r="B746" s="35"/>
      <c r="J746" s="5"/>
    </row>
    <row r="747" spans="2:10" ht="14.25" customHeight="1">
      <c r="B747" s="35"/>
      <c r="J747" s="5"/>
    </row>
    <row r="748" spans="2:10" ht="14.25" customHeight="1">
      <c r="B748" s="35"/>
      <c r="J748" s="5"/>
    </row>
    <row r="749" spans="2:10" ht="14.25" customHeight="1">
      <c r="B749" s="35"/>
      <c r="J749" s="5"/>
    </row>
    <row r="750" spans="2:10" ht="14.25" customHeight="1">
      <c r="B750" s="35"/>
      <c r="J750" s="5"/>
    </row>
    <row r="751" spans="2:10" ht="14.25" customHeight="1">
      <c r="B751" s="35"/>
      <c r="J751" s="5"/>
    </row>
    <row r="752" spans="2:10" ht="14.25" customHeight="1">
      <c r="B752" s="35"/>
      <c r="J752" s="5"/>
    </row>
    <row r="753" spans="2:10" ht="14.25" customHeight="1">
      <c r="B753" s="35"/>
      <c r="J753" s="5"/>
    </row>
    <row r="754" spans="2:10" ht="14.25" customHeight="1">
      <c r="B754" s="35"/>
      <c r="J754" s="5"/>
    </row>
    <row r="755" spans="2:10" ht="14.25" customHeight="1">
      <c r="B755" s="35"/>
      <c r="J755" s="5"/>
    </row>
    <row r="756" spans="2:10" ht="14.25" customHeight="1">
      <c r="B756" s="35"/>
      <c r="J756" s="5"/>
    </row>
    <row r="757" spans="2:10" ht="14.25" customHeight="1">
      <c r="B757" s="35"/>
      <c r="J757" s="5"/>
    </row>
    <row r="758" spans="2:10" ht="14.25" customHeight="1">
      <c r="B758" s="35"/>
      <c r="J758" s="5"/>
    </row>
    <row r="759" spans="2:10" ht="14.25" customHeight="1">
      <c r="B759" s="35"/>
      <c r="J759" s="5"/>
    </row>
    <row r="760" spans="2:10" ht="14.25" customHeight="1">
      <c r="B760" s="35"/>
      <c r="J760" s="5"/>
    </row>
    <row r="761" spans="2:10" ht="14.25" customHeight="1">
      <c r="B761" s="35"/>
      <c r="J761" s="5"/>
    </row>
    <row r="762" spans="2:10" ht="14.25" customHeight="1">
      <c r="B762" s="35"/>
      <c r="J762" s="5"/>
    </row>
    <row r="763" spans="2:10" ht="14.25" customHeight="1">
      <c r="B763" s="35"/>
      <c r="J763" s="5"/>
    </row>
    <row r="764" spans="2:10" ht="14.25" customHeight="1">
      <c r="B764" s="35"/>
      <c r="J764" s="5"/>
    </row>
    <row r="765" spans="2:10" ht="14.25" customHeight="1">
      <c r="B765" s="35"/>
      <c r="J765" s="5"/>
    </row>
    <row r="766" spans="2:10" ht="14.25" customHeight="1">
      <c r="B766" s="35"/>
      <c r="J766" s="5"/>
    </row>
    <row r="767" spans="2:10" ht="14.25" customHeight="1">
      <c r="B767" s="35"/>
      <c r="J767" s="5"/>
    </row>
    <row r="768" spans="2:10" ht="14.25" customHeight="1">
      <c r="B768" s="35"/>
      <c r="J768" s="5"/>
    </row>
    <row r="769" spans="2:10" ht="14.25" customHeight="1">
      <c r="B769" s="35"/>
      <c r="J769" s="5"/>
    </row>
    <row r="770" spans="2:10" ht="14.25" customHeight="1">
      <c r="B770" s="35"/>
      <c r="J770" s="5"/>
    </row>
    <row r="771" spans="2:10" ht="14.25" customHeight="1">
      <c r="B771" s="35"/>
      <c r="J771" s="5"/>
    </row>
    <row r="772" spans="2:10" ht="14.25" customHeight="1">
      <c r="B772" s="35"/>
      <c r="J772" s="5"/>
    </row>
    <row r="773" spans="2:10" ht="14.25" customHeight="1">
      <c r="B773" s="35"/>
      <c r="J773" s="5"/>
    </row>
    <row r="774" spans="2:10" ht="14.25" customHeight="1">
      <c r="B774" s="35"/>
      <c r="J774" s="5"/>
    </row>
    <row r="775" spans="2:10" ht="14.25" customHeight="1">
      <c r="B775" s="35"/>
      <c r="J775" s="5"/>
    </row>
    <row r="776" spans="2:10" ht="14.25" customHeight="1">
      <c r="B776" s="35"/>
      <c r="J776" s="5"/>
    </row>
    <row r="777" spans="2:10" ht="14.25" customHeight="1">
      <c r="B777" s="35"/>
      <c r="J777" s="5"/>
    </row>
    <row r="778" spans="2:10" ht="14.25" customHeight="1">
      <c r="B778" s="35"/>
      <c r="J778" s="5"/>
    </row>
    <row r="779" spans="2:10" ht="14.25" customHeight="1">
      <c r="B779" s="35"/>
      <c r="J779" s="5"/>
    </row>
    <row r="780" spans="2:10" ht="14.25" customHeight="1">
      <c r="B780" s="35"/>
      <c r="J780" s="5"/>
    </row>
    <row r="781" spans="2:10" ht="14.25" customHeight="1">
      <c r="B781" s="35"/>
      <c r="J781" s="5"/>
    </row>
    <row r="782" spans="2:10" ht="14.25" customHeight="1">
      <c r="B782" s="35"/>
      <c r="J782" s="5"/>
    </row>
    <row r="783" spans="2:10" ht="14.25" customHeight="1">
      <c r="B783" s="35"/>
      <c r="J783" s="5"/>
    </row>
    <row r="784" spans="2:10" ht="14.25" customHeight="1">
      <c r="B784" s="35"/>
      <c r="J784" s="5"/>
    </row>
    <row r="785" spans="2:10" ht="14.25" customHeight="1">
      <c r="B785" s="35"/>
      <c r="J785" s="5"/>
    </row>
    <row r="786" spans="2:10" ht="14.25" customHeight="1">
      <c r="B786" s="35"/>
      <c r="J786" s="5"/>
    </row>
    <row r="787" spans="2:10" ht="14.25" customHeight="1">
      <c r="B787" s="35"/>
      <c r="J787" s="5"/>
    </row>
    <row r="788" spans="2:10" ht="14.25" customHeight="1">
      <c r="B788" s="35"/>
      <c r="J788" s="5"/>
    </row>
    <row r="789" spans="2:10" ht="14.25" customHeight="1">
      <c r="B789" s="35"/>
      <c r="J789" s="5"/>
    </row>
    <row r="790" spans="2:10" ht="14.25" customHeight="1">
      <c r="B790" s="35"/>
      <c r="J790" s="5"/>
    </row>
    <row r="791" spans="2:10" ht="14.25" customHeight="1">
      <c r="B791" s="35"/>
      <c r="J791" s="5"/>
    </row>
    <row r="792" spans="2:10" ht="14.25" customHeight="1">
      <c r="B792" s="35"/>
      <c r="J792" s="5"/>
    </row>
    <row r="793" spans="2:10" ht="14.25" customHeight="1">
      <c r="B793" s="35"/>
      <c r="J793" s="5"/>
    </row>
    <row r="794" spans="2:10" ht="14.25" customHeight="1">
      <c r="B794" s="35"/>
      <c r="J794" s="5"/>
    </row>
    <row r="795" spans="2:10" ht="14.25" customHeight="1">
      <c r="B795" s="35"/>
      <c r="J795" s="5"/>
    </row>
    <row r="796" spans="2:10" ht="14.25" customHeight="1">
      <c r="B796" s="35"/>
      <c r="J796" s="5"/>
    </row>
    <row r="797" spans="2:10" ht="14.25" customHeight="1">
      <c r="B797" s="35"/>
      <c r="J797" s="5"/>
    </row>
    <row r="798" spans="2:10" ht="14.25" customHeight="1">
      <c r="B798" s="35"/>
      <c r="J798" s="5"/>
    </row>
    <row r="799" spans="2:10" ht="14.25" customHeight="1">
      <c r="B799" s="35"/>
      <c r="J799" s="5"/>
    </row>
    <row r="800" spans="2:10" ht="14.25" customHeight="1">
      <c r="B800" s="35"/>
      <c r="J800" s="5"/>
    </row>
    <row r="801" spans="2:10" ht="14.25" customHeight="1">
      <c r="B801" s="35"/>
      <c r="J801" s="5"/>
    </row>
    <row r="802" spans="2:10" ht="14.25" customHeight="1">
      <c r="B802" s="35"/>
      <c r="J802" s="5"/>
    </row>
    <row r="803" spans="2:10" ht="14.25" customHeight="1">
      <c r="B803" s="35"/>
      <c r="J803" s="5"/>
    </row>
    <row r="804" spans="2:10" ht="14.25" customHeight="1">
      <c r="B804" s="35"/>
      <c r="J804" s="5"/>
    </row>
    <row r="805" spans="2:10" ht="14.25" customHeight="1">
      <c r="B805" s="35"/>
      <c r="J805" s="5"/>
    </row>
    <row r="806" spans="2:10" ht="14.25" customHeight="1">
      <c r="B806" s="35"/>
      <c r="J806" s="5"/>
    </row>
    <row r="807" spans="2:10" ht="14.25" customHeight="1">
      <c r="B807" s="35"/>
      <c r="J807" s="5"/>
    </row>
    <row r="808" spans="2:10" ht="14.25" customHeight="1">
      <c r="B808" s="35"/>
      <c r="J808" s="5"/>
    </row>
    <row r="809" spans="2:10" ht="14.25" customHeight="1">
      <c r="B809" s="35"/>
      <c r="J809" s="5"/>
    </row>
    <row r="810" spans="2:10" ht="14.25" customHeight="1">
      <c r="B810" s="35"/>
      <c r="J810" s="5"/>
    </row>
    <row r="811" spans="2:10" ht="14.25" customHeight="1">
      <c r="B811" s="35"/>
      <c r="J811" s="5"/>
    </row>
    <row r="812" spans="2:10" ht="14.25" customHeight="1">
      <c r="B812" s="35"/>
      <c r="J812" s="5"/>
    </row>
    <row r="813" spans="2:10" ht="14.25" customHeight="1">
      <c r="B813" s="35"/>
      <c r="J813" s="5"/>
    </row>
    <row r="814" spans="2:10" ht="14.25" customHeight="1">
      <c r="B814" s="35"/>
      <c r="J814" s="5"/>
    </row>
    <row r="815" spans="2:10" ht="14.25" customHeight="1">
      <c r="B815" s="35"/>
      <c r="J815" s="5"/>
    </row>
    <row r="816" spans="2:10" ht="14.25" customHeight="1">
      <c r="B816" s="35"/>
      <c r="J816" s="5"/>
    </row>
    <row r="817" spans="2:10" ht="14.25" customHeight="1">
      <c r="B817" s="35"/>
      <c r="J817" s="5"/>
    </row>
    <row r="818" spans="2:10" ht="14.25" customHeight="1">
      <c r="B818" s="35"/>
      <c r="J818" s="5"/>
    </row>
    <row r="819" spans="2:10" ht="14.25" customHeight="1">
      <c r="B819" s="35"/>
      <c r="J819" s="5"/>
    </row>
    <row r="820" spans="2:10" ht="14.25" customHeight="1">
      <c r="B820" s="35"/>
      <c r="J820" s="5"/>
    </row>
    <row r="821" spans="2:10" ht="14.25" customHeight="1">
      <c r="B821" s="35"/>
      <c r="J821" s="5"/>
    </row>
    <row r="822" spans="2:10" ht="14.25" customHeight="1">
      <c r="B822" s="35"/>
      <c r="J822" s="5"/>
    </row>
    <row r="823" spans="2:10" ht="14.25" customHeight="1">
      <c r="B823" s="35"/>
      <c r="J823" s="5"/>
    </row>
    <row r="824" spans="2:10" ht="14.25" customHeight="1">
      <c r="B824" s="35"/>
      <c r="J824" s="5"/>
    </row>
    <row r="825" spans="2:10" ht="14.25" customHeight="1">
      <c r="B825" s="35"/>
      <c r="J825" s="5"/>
    </row>
    <row r="826" spans="2:10" ht="14.25" customHeight="1">
      <c r="B826" s="35"/>
      <c r="J826" s="5"/>
    </row>
    <row r="827" spans="2:10" ht="14.25" customHeight="1">
      <c r="B827" s="35"/>
      <c r="J827" s="5"/>
    </row>
    <row r="828" spans="2:10" ht="14.25" customHeight="1">
      <c r="B828" s="35"/>
      <c r="J828" s="5"/>
    </row>
    <row r="829" spans="2:10" ht="14.25" customHeight="1">
      <c r="B829" s="35"/>
      <c r="J829" s="5"/>
    </row>
    <row r="830" spans="2:10" ht="14.25" customHeight="1">
      <c r="B830" s="35"/>
      <c r="J830" s="5"/>
    </row>
    <row r="831" spans="2:10" ht="14.25" customHeight="1">
      <c r="B831" s="35"/>
      <c r="J831" s="5"/>
    </row>
    <row r="832" spans="2:10" ht="14.25" customHeight="1">
      <c r="B832" s="35"/>
      <c r="J832" s="5"/>
    </row>
    <row r="833" spans="2:10" ht="14.25" customHeight="1">
      <c r="B833" s="35"/>
      <c r="J833" s="5"/>
    </row>
    <row r="834" spans="2:10" ht="14.25" customHeight="1">
      <c r="B834" s="35"/>
      <c r="J834" s="5"/>
    </row>
    <row r="835" spans="2:10" ht="14.25" customHeight="1">
      <c r="B835" s="35"/>
      <c r="J835" s="5"/>
    </row>
    <row r="836" spans="2:10" ht="14.25" customHeight="1">
      <c r="B836" s="35"/>
      <c r="J836" s="5"/>
    </row>
    <row r="837" spans="2:10" ht="14.25" customHeight="1">
      <c r="B837" s="35"/>
      <c r="J837" s="5"/>
    </row>
    <row r="838" spans="2:10" ht="14.25" customHeight="1">
      <c r="B838" s="35"/>
      <c r="J838" s="5"/>
    </row>
    <row r="839" spans="2:10" ht="14.25" customHeight="1">
      <c r="B839" s="35"/>
      <c r="J839" s="5"/>
    </row>
    <row r="840" spans="2:10" ht="14.25" customHeight="1">
      <c r="B840" s="35"/>
      <c r="J840" s="5"/>
    </row>
    <row r="841" spans="2:10" ht="14.25" customHeight="1">
      <c r="B841" s="35"/>
      <c r="J841" s="5"/>
    </row>
    <row r="842" spans="2:10" ht="14.25" customHeight="1">
      <c r="B842" s="35"/>
      <c r="J842" s="5"/>
    </row>
    <row r="843" spans="2:10" ht="14.25" customHeight="1">
      <c r="B843" s="35"/>
      <c r="J843" s="5"/>
    </row>
    <row r="844" spans="2:10" ht="14.25" customHeight="1">
      <c r="B844" s="35"/>
      <c r="J844" s="5"/>
    </row>
    <row r="845" spans="2:10" ht="14.25" customHeight="1">
      <c r="B845" s="35"/>
      <c r="J845" s="5"/>
    </row>
    <row r="846" spans="2:10" ht="14.25" customHeight="1">
      <c r="B846" s="35"/>
      <c r="J846" s="5"/>
    </row>
    <row r="847" spans="2:10" ht="14.25" customHeight="1">
      <c r="B847" s="35"/>
      <c r="J847" s="5"/>
    </row>
    <row r="848" spans="2:10" ht="14.25" customHeight="1">
      <c r="B848" s="35"/>
      <c r="J848" s="5"/>
    </row>
    <row r="849" spans="2:10" ht="14.25" customHeight="1">
      <c r="B849" s="35"/>
      <c r="J849" s="5"/>
    </row>
    <row r="850" spans="2:10" ht="14.25" customHeight="1">
      <c r="B850" s="35"/>
      <c r="J850" s="5"/>
    </row>
    <row r="851" spans="2:10" ht="14.25" customHeight="1">
      <c r="B851" s="35"/>
      <c r="J851" s="5"/>
    </row>
    <row r="852" spans="2:10" ht="14.25" customHeight="1">
      <c r="B852" s="35"/>
      <c r="J852" s="5"/>
    </row>
    <row r="853" spans="2:10" ht="14.25" customHeight="1">
      <c r="B853" s="35"/>
      <c r="J853" s="5"/>
    </row>
    <row r="854" spans="2:10" ht="14.25" customHeight="1">
      <c r="B854" s="35"/>
      <c r="J854" s="5"/>
    </row>
    <row r="855" spans="2:10" ht="14.25" customHeight="1">
      <c r="B855" s="35"/>
      <c r="J855" s="5"/>
    </row>
    <row r="856" spans="2:10" ht="14.25" customHeight="1">
      <c r="B856" s="35"/>
      <c r="J856" s="5"/>
    </row>
    <row r="857" spans="2:10" ht="14.25" customHeight="1">
      <c r="B857" s="35"/>
      <c r="J857" s="5"/>
    </row>
    <row r="858" spans="2:10" ht="14.25" customHeight="1">
      <c r="B858" s="35"/>
      <c r="J858" s="5"/>
    </row>
    <row r="859" spans="2:10" ht="14.25" customHeight="1">
      <c r="B859" s="35"/>
      <c r="J859" s="5"/>
    </row>
    <row r="860" spans="2:10" ht="14.25" customHeight="1">
      <c r="B860" s="35"/>
      <c r="J860" s="5"/>
    </row>
    <row r="861" spans="2:10" ht="14.25" customHeight="1">
      <c r="B861" s="35"/>
      <c r="J861" s="5"/>
    </row>
    <row r="862" spans="2:10" ht="14.25" customHeight="1">
      <c r="B862" s="35"/>
      <c r="J862" s="5"/>
    </row>
    <row r="863" spans="2:10" ht="14.25" customHeight="1">
      <c r="B863" s="35"/>
      <c r="J863" s="5"/>
    </row>
    <row r="864" spans="2:10" ht="14.25" customHeight="1">
      <c r="B864" s="35"/>
      <c r="J864" s="5"/>
    </row>
    <row r="865" spans="2:10" ht="14.25" customHeight="1">
      <c r="B865" s="35"/>
      <c r="J865" s="5"/>
    </row>
    <row r="866" spans="2:10" ht="14.25" customHeight="1">
      <c r="B866" s="35"/>
      <c r="J866" s="5"/>
    </row>
    <row r="867" spans="2:10" ht="14.25" customHeight="1">
      <c r="B867" s="35"/>
      <c r="J867" s="5"/>
    </row>
    <row r="868" spans="2:10" ht="14.25" customHeight="1">
      <c r="B868" s="35"/>
      <c r="J868" s="5"/>
    </row>
    <row r="869" spans="2:10" ht="14.25" customHeight="1">
      <c r="B869" s="35"/>
      <c r="J869" s="5"/>
    </row>
    <row r="870" spans="2:10" ht="14.25" customHeight="1">
      <c r="B870" s="35"/>
      <c r="J870" s="5"/>
    </row>
    <row r="871" spans="2:10" ht="14.25" customHeight="1">
      <c r="B871" s="35"/>
      <c r="J871" s="5"/>
    </row>
    <row r="872" spans="2:10" ht="14.25" customHeight="1">
      <c r="B872" s="35"/>
      <c r="J872" s="5"/>
    </row>
    <row r="873" spans="2:10" ht="14.25" customHeight="1">
      <c r="B873" s="35"/>
      <c r="J873" s="5"/>
    </row>
    <row r="874" spans="2:10" ht="14.25" customHeight="1">
      <c r="B874" s="35"/>
      <c r="J874" s="5"/>
    </row>
    <row r="875" spans="2:10" ht="14.25" customHeight="1">
      <c r="B875" s="35"/>
      <c r="J875" s="5"/>
    </row>
    <row r="876" spans="2:10" ht="14.25" customHeight="1">
      <c r="B876" s="35"/>
      <c r="J876" s="5"/>
    </row>
    <row r="877" spans="2:10" ht="14.25" customHeight="1">
      <c r="B877" s="35"/>
      <c r="J877" s="5"/>
    </row>
    <row r="878" spans="2:10" ht="14.25" customHeight="1">
      <c r="B878" s="35"/>
      <c r="J878" s="5"/>
    </row>
    <row r="879" spans="2:10" ht="14.25" customHeight="1">
      <c r="B879" s="35"/>
      <c r="J879" s="5"/>
    </row>
    <row r="880" spans="2:10" ht="14.25" customHeight="1">
      <c r="B880" s="35"/>
      <c r="J880" s="5"/>
    </row>
    <row r="881" spans="2:10" ht="14.25" customHeight="1">
      <c r="B881" s="35"/>
      <c r="J881" s="5"/>
    </row>
    <row r="882" spans="2:10" ht="14.25" customHeight="1">
      <c r="B882" s="35"/>
      <c r="J882" s="5"/>
    </row>
    <row r="883" spans="2:10" ht="14.25" customHeight="1">
      <c r="B883" s="35"/>
      <c r="J883" s="5"/>
    </row>
    <row r="884" spans="2:10" ht="14.25" customHeight="1">
      <c r="B884" s="35"/>
      <c r="J884" s="5"/>
    </row>
    <row r="885" spans="2:10" ht="14.25" customHeight="1">
      <c r="B885" s="35"/>
      <c r="J885" s="5"/>
    </row>
    <row r="886" spans="2:10" ht="14.25" customHeight="1">
      <c r="B886" s="35"/>
      <c r="J886" s="5"/>
    </row>
    <row r="887" spans="2:10" ht="14.25" customHeight="1">
      <c r="B887" s="35"/>
      <c r="J887" s="5"/>
    </row>
    <row r="888" spans="2:10" ht="14.25" customHeight="1">
      <c r="B888" s="35"/>
      <c r="J888" s="5"/>
    </row>
    <row r="889" spans="2:10" ht="14.25" customHeight="1">
      <c r="B889" s="35"/>
      <c r="J889" s="5"/>
    </row>
    <row r="890" spans="2:10" ht="14.25" customHeight="1">
      <c r="B890" s="35"/>
      <c r="J890" s="5"/>
    </row>
    <row r="891" spans="2:10" ht="14.25" customHeight="1">
      <c r="B891" s="35"/>
      <c r="J891" s="5"/>
    </row>
    <row r="892" spans="2:10" ht="14.25" customHeight="1">
      <c r="B892" s="35"/>
      <c r="J892" s="5"/>
    </row>
    <row r="893" spans="2:10" ht="14.25" customHeight="1">
      <c r="B893" s="35"/>
      <c r="J893" s="5"/>
    </row>
    <row r="894" spans="2:10" ht="14.25" customHeight="1">
      <c r="B894" s="35"/>
      <c r="J894" s="5"/>
    </row>
    <row r="895" spans="2:10" ht="14.25" customHeight="1">
      <c r="B895" s="35"/>
      <c r="J895" s="5"/>
    </row>
    <row r="896" spans="2:10" ht="14.25" customHeight="1">
      <c r="B896" s="35"/>
      <c r="J896" s="5"/>
    </row>
    <row r="897" spans="2:10" ht="14.25" customHeight="1">
      <c r="B897" s="35"/>
      <c r="J897" s="5"/>
    </row>
    <row r="898" spans="2:10" ht="14.25" customHeight="1">
      <c r="B898" s="35"/>
      <c r="J898" s="5"/>
    </row>
    <row r="899" spans="2:10" ht="14.25" customHeight="1">
      <c r="B899" s="35"/>
      <c r="J899" s="5"/>
    </row>
    <row r="900" spans="2:10" ht="14.25" customHeight="1">
      <c r="B900" s="35"/>
      <c r="J900" s="5"/>
    </row>
    <row r="901" spans="2:10" ht="14.25" customHeight="1">
      <c r="B901" s="35"/>
      <c r="J901" s="5"/>
    </row>
    <row r="902" spans="2:10" ht="14.25" customHeight="1">
      <c r="B902" s="35"/>
      <c r="J902" s="5"/>
    </row>
    <row r="903" spans="2:10" ht="14.25" customHeight="1">
      <c r="B903" s="35"/>
      <c r="J903" s="5"/>
    </row>
    <row r="904" spans="2:10" ht="14.25" customHeight="1">
      <c r="B904" s="35"/>
      <c r="J904" s="5"/>
    </row>
    <row r="905" spans="2:10" ht="14.25" customHeight="1">
      <c r="B905" s="35"/>
      <c r="J905" s="5"/>
    </row>
    <row r="906" spans="2:10" ht="14.25" customHeight="1">
      <c r="B906" s="35"/>
      <c r="J906" s="5"/>
    </row>
    <row r="907" spans="2:10" ht="14.25" customHeight="1">
      <c r="B907" s="35"/>
      <c r="J907" s="5"/>
    </row>
    <row r="908" spans="2:10" ht="14.25" customHeight="1">
      <c r="B908" s="35"/>
      <c r="J908" s="5"/>
    </row>
    <row r="909" spans="2:10" ht="14.25" customHeight="1">
      <c r="B909" s="35"/>
      <c r="J909" s="5"/>
    </row>
    <row r="910" spans="2:10" ht="14.25" customHeight="1">
      <c r="B910" s="35"/>
      <c r="J910" s="5"/>
    </row>
    <row r="911" spans="2:10" ht="14.25" customHeight="1">
      <c r="B911" s="35"/>
      <c r="J911" s="5"/>
    </row>
    <row r="912" spans="2:10" ht="14.25" customHeight="1">
      <c r="B912" s="35"/>
      <c r="J912" s="5"/>
    </row>
    <row r="913" spans="2:10" ht="14.25" customHeight="1">
      <c r="B913" s="35"/>
      <c r="J913" s="5"/>
    </row>
    <row r="914" spans="2:10" ht="14.25" customHeight="1">
      <c r="B914" s="35"/>
      <c r="J914" s="5"/>
    </row>
    <row r="915" spans="2:10" ht="14.25" customHeight="1">
      <c r="B915" s="35"/>
      <c r="J915" s="5"/>
    </row>
    <row r="916" spans="2:10" ht="14.25" customHeight="1">
      <c r="B916" s="35"/>
      <c r="J916" s="5"/>
    </row>
    <row r="917" spans="2:10" ht="14.25" customHeight="1">
      <c r="B917" s="35"/>
      <c r="J917" s="5"/>
    </row>
    <row r="918" spans="2:10" ht="14.25" customHeight="1">
      <c r="B918" s="35"/>
      <c r="J918" s="5"/>
    </row>
    <row r="919" spans="2:10" ht="14.25" customHeight="1">
      <c r="B919" s="35"/>
      <c r="J919" s="5"/>
    </row>
    <row r="920" spans="2:10" ht="14.25" customHeight="1">
      <c r="B920" s="35"/>
      <c r="J920" s="5"/>
    </row>
    <row r="921" spans="2:10" ht="14.25" customHeight="1">
      <c r="B921" s="35"/>
      <c r="J921" s="5"/>
    </row>
    <row r="922" spans="2:10" ht="14.25" customHeight="1">
      <c r="B922" s="35"/>
      <c r="J922" s="5"/>
    </row>
    <row r="923" spans="2:10" ht="14.25" customHeight="1">
      <c r="B923" s="35"/>
      <c r="J923" s="5"/>
    </row>
    <row r="924" spans="2:10" ht="14.25" customHeight="1">
      <c r="B924" s="35"/>
      <c r="J924" s="5"/>
    </row>
    <row r="925" spans="2:10" ht="14.25" customHeight="1">
      <c r="B925" s="35"/>
      <c r="J925" s="5"/>
    </row>
    <row r="926" spans="2:10" ht="14.25" customHeight="1">
      <c r="B926" s="35"/>
      <c r="J926" s="5"/>
    </row>
    <row r="927" spans="2:10" ht="14.25" customHeight="1">
      <c r="B927" s="35"/>
      <c r="J927" s="5"/>
    </row>
    <row r="928" spans="2:10" ht="14.25" customHeight="1">
      <c r="B928" s="35"/>
      <c r="J928" s="5"/>
    </row>
    <row r="929" spans="2:10" ht="14.25" customHeight="1">
      <c r="B929" s="35"/>
      <c r="J929" s="5"/>
    </row>
    <row r="930" spans="2:10" ht="14.25" customHeight="1">
      <c r="B930" s="35"/>
      <c r="J930" s="5"/>
    </row>
    <row r="931" spans="2:10" ht="14.25" customHeight="1">
      <c r="B931" s="35"/>
      <c r="J931" s="5"/>
    </row>
    <row r="932" spans="2:10" ht="14.25" customHeight="1">
      <c r="B932" s="35"/>
      <c r="J932" s="5"/>
    </row>
    <row r="933" spans="2:10" ht="14.25" customHeight="1">
      <c r="B933" s="35"/>
      <c r="J933" s="5"/>
    </row>
    <row r="934" spans="2:10" ht="14.25" customHeight="1">
      <c r="B934" s="35"/>
      <c r="J934" s="5"/>
    </row>
    <row r="935" spans="2:10" ht="14.25" customHeight="1">
      <c r="B935" s="35"/>
      <c r="J935" s="5"/>
    </row>
    <row r="936" spans="2:10" ht="14.25" customHeight="1">
      <c r="B936" s="35"/>
      <c r="J936" s="5"/>
    </row>
    <row r="937" spans="2:10" ht="14.25" customHeight="1">
      <c r="B937" s="35"/>
      <c r="J937" s="5"/>
    </row>
    <row r="938" spans="2:10" ht="14.25" customHeight="1">
      <c r="B938" s="35"/>
      <c r="J938" s="5"/>
    </row>
    <row r="939" spans="2:10" ht="14.25" customHeight="1">
      <c r="B939" s="35"/>
      <c r="J939" s="5"/>
    </row>
    <row r="940" spans="2:10" ht="14.25" customHeight="1">
      <c r="B940" s="35"/>
      <c r="J940" s="5"/>
    </row>
    <row r="941" spans="2:10" ht="14.25" customHeight="1">
      <c r="B941" s="35"/>
      <c r="J941" s="5"/>
    </row>
    <row r="942" spans="2:10" ht="14.25" customHeight="1">
      <c r="B942" s="35"/>
      <c r="J942" s="5"/>
    </row>
    <row r="943" spans="2:10" ht="14.25" customHeight="1">
      <c r="B943" s="35"/>
      <c r="J943" s="5"/>
    </row>
    <row r="944" spans="2:10" ht="14.25" customHeight="1">
      <c r="B944" s="35"/>
      <c r="J944" s="5"/>
    </row>
    <row r="945" spans="2:10" ht="14.25" customHeight="1">
      <c r="B945" s="35"/>
      <c r="J945" s="5"/>
    </row>
    <row r="946" spans="2:10" ht="14.25" customHeight="1">
      <c r="B946" s="35"/>
      <c r="J946" s="5"/>
    </row>
    <row r="947" spans="2:10" ht="14.25" customHeight="1">
      <c r="B947" s="35"/>
      <c r="J947" s="5"/>
    </row>
    <row r="948" spans="2:10" ht="14.25" customHeight="1">
      <c r="B948" s="35"/>
      <c r="J948" s="5"/>
    </row>
    <row r="949" spans="2:10" ht="14.25" customHeight="1">
      <c r="B949" s="35"/>
      <c r="J949" s="5"/>
    </row>
    <row r="950" spans="2:10" ht="14.25" customHeight="1">
      <c r="B950" s="35"/>
      <c r="J950" s="5"/>
    </row>
    <row r="951" spans="2:10" ht="14.25" customHeight="1">
      <c r="B951" s="35"/>
      <c r="J951" s="5"/>
    </row>
    <row r="952" spans="2:10" ht="14.25" customHeight="1">
      <c r="B952" s="35"/>
      <c r="J952" s="5"/>
    </row>
    <row r="953" spans="2:10" ht="14.25" customHeight="1">
      <c r="B953" s="35"/>
      <c r="J953" s="5"/>
    </row>
    <row r="954" spans="2:10" ht="14.25" customHeight="1">
      <c r="B954" s="35"/>
      <c r="J954" s="5"/>
    </row>
    <row r="955" spans="2:10" ht="14.25" customHeight="1">
      <c r="B955" s="35"/>
      <c r="J955" s="5"/>
    </row>
    <row r="956" spans="2:10" ht="14.25" customHeight="1">
      <c r="B956" s="35"/>
      <c r="J956" s="5"/>
    </row>
    <row r="957" spans="2:10" ht="14.25" customHeight="1">
      <c r="B957" s="35"/>
      <c r="J957" s="5"/>
    </row>
    <row r="958" spans="2:10" ht="14.25" customHeight="1">
      <c r="B958" s="35"/>
      <c r="J958" s="5"/>
    </row>
    <row r="959" spans="2:10" ht="14.25" customHeight="1">
      <c r="B959" s="35"/>
      <c r="J959" s="5"/>
    </row>
    <row r="960" spans="2:10" ht="14.25" customHeight="1">
      <c r="B960" s="35"/>
      <c r="J960" s="5"/>
    </row>
    <row r="961" spans="2:10" ht="14.25" customHeight="1">
      <c r="B961" s="35"/>
      <c r="J961" s="5"/>
    </row>
    <row r="962" spans="2:10" ht="14.25" customHeight="1">
      <c r="B962" s="35"/>
      <c r="J962" s="5"/>
    </row>
    <row r="963" spans="2:10" ht="14.25" customHeight="1">
      <c r="B963" s="35"/>
      <c r="J963" s="5"/>
    </row>
    <row r="964" spans="2:10" ht="14.25" customHeight="1">
      <c r="B964" s="35"/>
      <c r="J964" s="5"/>
    </row>
    <row r="965" spans="2:10" ht="14.25" customHeight="1">
      <c r="B965" s="35"/>
      <c r="J965" s="5"/>
    </row>
    <row r="966" spans="2:10" ht="14.25" customHeight="1">
      <c r="B966" s="35"/>
      <c r="J966" s="5"/>
    </row>
    <row r="967" spans="2:10" ht="14.25" customHeight="1">
      <c r="B967" s="35"/>
      <c r="J967" s="5"/>
    </row>
    <row r="968" spans="2:10" ht="14.25" customHeight="1">
      <c r="B968" s="35"/>
      <c r="J968" s="5"/>
    </row>
    <row r="969" spans="2:10" ht="14.25" customHeight="1">
      <c r="B969" s="35"/>
      <c r="J969" s="5"/>
    </row>
    <row r="970" spans="2:10" ht="14.25" customHeight="1">
      <c r="B970" s="35"/>
      <c r="J970" s="5"/>
    </row>
    <row r="971" spans="2:10" ht="14.25" customHeight="1">
      <c r="B971" s="35"/>
      <c r="J971" s="5"/>
    </row>
    <row r="972" spans="2:10" ht="14.25" customHeight="1">
      <c r="B972" s="35"/>
      <c r="J972" s="5"/>
    </row>
    <row r="973" spans="2:10" ht="14.25" customHeight="1">
      <c r="B973" s="35"/>
      <c r="J973" s="5"/>
    </row>
    <row r="974" spans="2:10" ht="14.25" customHeight="1">
      <c r="B974" s="35"/>
      <c r="J974" s="5"/>
    </row>
    <row r="975" spans="2:10" ht="14.25" customHeight="1">
      <c r="B975" s="35"/>
      <c r="J975" s="5"/>
    </row>
    <row r="976" spans="2:10" ht="14.25" customHeight="1">
      <c r="B976" s="35"/>
      <c r="J976" s="5"/>
    </row>
    <row r="977" spans="2:10" ht="14.25" customHeight="1">
      <c r="B977" s="35"/>
      <c r="J977" s="5"/>
    </row>
    <row r="978" spans="2:10" ht="14.25" customHeight="1">
      <c r="B978" s="35"/>
      <c r="J978" s="5"/>
    </row>
    <row r="979" spans="2:10" ht="14.25" customHeight="1">
      <c r="B979" s="35"/>
      <c r="J979" s="5"/>
    </row>
    <row r="980" spans="2:10" ht="14.25" customHeight="1">
      <c r="B980" s="35"/>
      <c r="J980" s="5"/>
    </row>
    <row r="981" spans="2:10" ht="14.25" customHeight="1">
      <c r="B981" s="35"/>
      <c r="J981" s="5"/>
    </row>
    <row r="982" spans="2:10" ht="14.25" customHeight="1">
      <c r="B982" s="35"/>
      <c r="J982" s="5"/>
    </row>
    <row r="983" spans="2:10" ht="14.25" customHeight="1">
      <c r="B983" s="35"/>
      <c r="J983" s="5"/>
    </row>
    <row r="984" spans="2:10" ht="14.25" customHeight="1">
      <c r="B984" s="35"/>
      <c r="J984" s="5"/>
    </row>
    <row r="985" spans="2:10" ht="14.25" customHeight="1">
      <c r="B985" s="35"/>
      <c r="J985" s="5"/>
    </row>
    <row r="986" spans="2:10" ht="14.25" customHeight="1">
      <c r="B986" s="35"/>
      <c r="J986" s="5"/>
    </row>
    <row r="987" spans="2:10" ht="14.25" customHeight="1">
      <c r="B987" s="35"/>
      <c r="J987" s="5"/>
    </row>
    <row r="988" spans="2:10" ht="14.25" customHeight="1">
      <c r="B988" s="35"/>
      <c r="J988" s="5"/>
    </row>
    <row r="989" spans="2:10" ht="14.25" customHeight="1">
      <c r="B989" s="35"/>
      <c r="J989" s="5"/>
    </row>
    <row r="990" spans="2:10" ht="14.25" customHeight="1">
      <c r="B990" s="35"/>
      <c r="J990" s="5"/>
    </row>
    <row r="991" spans="2:10" ht="14.25" customHeight="1">
      <c r="B991" s="35"/>
      <c r="J991" s="5"/>
    </row>
    <row r="992" spans="2:10" ht="14.25" customHeight="1">
      <c r="B992" s="35"/>
      <c r="J992" s="5"/>
    </row>
    <row r="993" spans="2:10" ht="14.25" customHeight="1">
      <c r="B993" s="35"/>
      <c r="J993" s="5"/>
    </row>
    <row r="994" spans="2:10" ht="14.25" customHeight="1">
      <c r="B994" s="35"/>
      <c r="J994" s="5"/>
    </row>
    <row r="995" spans="2:10" ht="14.25" customHeight="1">
      <c r="B995" s="35"/>
      <c r="J995" s="5"/>
    </row>
    <row r="996" spans="2:10" ht="14.25" customHeight="1">
      <c r="B996" s="35"/>
      <c r="J996" s="5"/>
    </row>
    <row r="997" spans="2:10" ht="14.25" customHeight="1">
      <c r="B997" s="35"/>
      <c r="J997" s="5"/>
    </row>
    <row r="998" spans="2:10" ht="14.25" customHeight="1">
      <c r="B998" s="35"/>
      <c r="J998" s="5"/>
    </row>
    <row r="999" spans="2:10" ht="14.25" customHeight="1">
      <c r="B999" s="35"/>
      <c r="J999" s="5"/>
    </row>
    <row r="1000" spans="2:10" ht="14.25" customHeight="1">
      <c r="B1000" s="35"/>
      <c r="J1000" s="5"/>
    </row>
  </sheetData>
  <mergeCells count="1">
    <mergeCell ref="C5:I5"/>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pane xSplit="3" ySplit="9" topLeftCell="D10" activePane="bottomRight" state="frozen"/>
      <selection pane="topRight" activeCell="D1" sqref="D1"/>
      <selection pane="bottomLeft" activeCell="A10" sqref="A10"/>
      <selection pane="bottomRight" activeCell="D10" sqref="D10"/>
    </sheetView>
  </sheetViews>
  <sheetFormatPr defaultColWidth="12.54296875" defaultRowHeight="15" customHeight="1"/>
  <cols>
    <col min="1" max="1" width="4.54296875" customWidth="1"/>
    <col min="2" max="2" width="25.81640625" customWidth="1"/>
    <col min="3" max="3" width="18.453125" customWidth="1"/>
    <col min="4" max="9" width="13.453125" customWidth="1"/>
    <col min="10" max="10" width="90" customWidth="1"/>
    <col min="11" max="26" width="8.54296875" customWidth="1"/>
  </cols>
  <sheetData>
    <row r="1" spans="2:10" ht="14.25" customHeight="1">
      <c r="B1" s="29" t="s">
        <v>82</v>
      </c>
      <c r="C1" s="30" t="str">
        <f>Summary!C1</f>
        <v>Pathways In Education - Las Vegas</v>
      </c>
      <c r="J1" s="5"/>
    </row>
    <row r="2" spans="2:10" ht="14.25" customHeight="1">
      <c r="B2" s="29" t="s">
        <v>83</v>
      </c>
      <c r="C2" s="30" t="str">
        <f>Summary!C2</f>
        <v>Las Vegas</v>
      </c>
      <c r="J2" s="5"/>
    </row>
    <row r="3" spans="2:10" ht="14.25" customHeight="1">
      <c r="B3" s="29" t="s">
        <v>84</v>
      </c>
      <c r="C3" s="30">
        <f>Summary!C3</f>
        <v>2027</v>
      </c>
      <c r="J3" s="5"/>
    </row>
    <row r="4" spans="2:10" ht="14.25" customHeight="1">
      <c r="B4" s="29"/>
      <c r="C4" s="30"/>
      <c r="J4" s="5"/>
    </row>
    <row r="5" spans="2:10" ht="27" customHeight="1">
      <c r="B5" s="259" t="s">
        <v>206</v>
      </c>
      <c r="C5" s="260"/>
      <c r="D5" s="260"/>
      <c r="E5" s="260"/>
      <c r="F5" s="260"/>
      <c r="G5" s="260"/>
      <c r="H5" s="260"/>
      <c r="I5" s="260"/>
      <c r="J5" s="5"/>
    </row>
    <row r="6" spans="2:10" ht="14.25" customHeight="1">
      <c r="J6" s="5"/>
    </row>
    <row r="7" spans="2:10" ht="14.25" customHeight="1">
      <c r="C7" s="33" t="s">
        <v>86</v>
      </c>
      <c r="D7" s="55" t="str">
        <f>($C$3-1)&amp;"-"&amp;($C$3+0)</f>
        <v>2026-2027</v>
      </c>
      <c r="E7" s="55" t="str">
        <f>($C$3+0)&amp;"-"&amp;($C$3+1)</f>
        <v>2027-2028</v>
      </c>
      <c r="F7" s="55" t="str">
        <f>($C$3+1)&amp;"-"&amp;($C$3+2)</f>
        <v>2028-2029</v>
      </c>
      <c r="G7" s="55" t="str">
        <f>($C$3+2)&amp;"-"&amp;($C$3+3)</f>
        <v>2029-2030</v>
      </c>
      <c r="H7" s="55" t="str">
        <f>($C$3+3)&amp;"-"&amp;($C$3+4)</f>
        <v>2030-2031</v>
      </c>
      <c r="I7" s="55" t="str">
        <f>($C$3+4)&amp;"-"&amp;($C$3+5)</f>
        <v>2031-2032</v>
      </c>
      <c r="J7" s="5"/>
    </row>
    <row r="8" spans="2:10" ht="14.25" customHeight="1">
      <c r="C8" s="82" t="s">
        <v>87</v>
      </c>
      <c r="D8" s="182"/>
      <c r="E8" s="34">
        <f>Enrollment!D$23</f>
        <v>175</v>
      </c>
      <c r="F8" s="34">
        <f>Enrollment!E$23</f>
        <v>225</v>
      </c>
      <c r="G8" s="34">
        <f>Enrollment!F$23</f>
        <v>300</v>
      </c>
      <c r="H8" s="34">
        <f>Enrollment!G$23</f>
        <v>330</v>
      </c>
      <c r="I8" s="34">
        <f>Enrollment!H$23</f>
        <v>330</v>
      </c>
      <c r="J8" s="5"/>
    </row>
    <row r="9" spans="2:10" ht="14.25" customHeight="1">
      <c r="C9" s="33"/>
      <c r="D9" s="45"/>
      <c r="E9" s="45"/>
      <c r="F9" s="45"/>
      <c r="G9" s="45"/>
      <c r="H9" s="45"/>
      <c r="I9" s="45"/>
      <c r="J9" s="5"/>
    </row>
    <row r="10" spans="2:10" ht="21" customHeight="1">
      <c r="B10" s="83" t="s">
        <v>207</v>
      </c>
      <c r="C10" s="65"/>
      <c r="D10" s="183"/>
      <c r="E10" s="183"/>
      <c r="F10" s="183"/>
      <c r="G10" s="183"/>
      <c r="H10" s="183"/>
      <c r="I10" s="183"/>
      <c r="J10" s="66"/>
    </row>
    <row r="11" spans="2:10" ht="14.25" customHeight="1">
      <c r="B11" s="199" t="s">
        <v>208</v>
      </c>
      <c r="C11" s="157" t="s">
        <v>209</v>
      </c>
      <c r="D11" s="200" t="s">
        <v>91</v>
      </c>
      <c r="E11" s="200" t="s">
        <v>92</v>
      </c>
      <c r="F11" s="200" t="s">
        <v>93</v>
      </c>
      <c r="G11" s="200" t="s">
        <v>94</v>
      </c>
      <c r="H11" s="200" t="s">
        <v>95</v>
      </c>
      <c r="I11" s="200" t="s">
        <v>96</v>
      </c>
      <c r="J11" s="201" t="s">
        <v>97</v>
      </c>
    </row>
    <row r="12" spans="2:10" ht="14.25" customHeight="1">
      <c r="B12" s="202" t="s">
        <v>210</v>
      </c>
      <c r="C12" s="35" t="s">
        <v>211</v>
      </c>
      <c r="D12" s="84">
        <f t="shared" ref="D12:E12" si="0">19.25*2%</f>
        <v>0.38500000000000001</v>
      </c>
      <c r="E12" s="84">
        <f t="shared" si="0"/>
        <v>0.38500000000000001</v>
      </c>
      <c r="F12" s="84">
        <f t="shared" ref="F12:I12" si="1">E12</f>
        <v>0.38500000000000001</v>
      </c>
      <c r="G12" s="84">
        <f t="shared" si="1"/>
        <v>0.38500000000000001</v>
      </c>
      <c r="H12" s="84">
        <f t="shared" si="1"/>
        <v>0.38500000000000001</v>
      </c>
      <c r="I12" s="84">
        <f t="shared" si="1"/>
        <v>0.38500000000000001</v>
      </c>
      <c r="J12" s="85" t="s">
        <v>212</v>
      </c>
    </row>
    <row r="13" spans="2:10" ht="14.25" customHeight="1">
      <c r="B13" s="202" t="s">
        <v>213</v>
      </c>
      <c r="C13" s="35" t="s">
        <v>214</v>
      </c>
      <c r="D13" s="84">
        <v>6.25E-2</v>
      </c>
      <c r="E13" s="84">
        <v>6.25E-2</v>
      </c>
      <c r="F13" s="84">
        <v>6.25E-2</v>
      </c>
      <c r="G13" s="84">
        <v>6.25E-2</v>
      </c>
      <c r="H13" s="84">
        <v>6.25E-2</v>
      </c>
      <c r="I13" s="84">
        <v>6.25E-2</v>
      </c>
      <c r="J13" s="85" t="s">
        <v>215</v>
      </c>
    </row>
    <row r="14" spans="2:10" ht="14.25" customHeight="1">
      <c r="B14" s="202" t="s">
        <v>216</v>
      </c>
      <c r="C14" s="35" t="s">
        <v>217</v>
      </c>
      <c r="D14" s="84">
        <v>1.4500000000000001E-2</v>
      </c>
      <c r="E14" s="84">
        <v>1.4500000000000001E-2</v>
      </c>
      <c r="F14" s="84">
        <v>1.4500000000000001E-2</v>
      </c>
      <c r="G14" s="84">
        <v>1.4500000000000001E-2</v>
      </c>
      <c r="H14" s="84">
        <v>1.4500000000000001E-2</v>
      </c>
      <c r="I14" s="84">
        <v>1.4500000000000001E-2</v>
      </c>
      <c r="J14" s="85" t="s">
        <v>218</v>
      </c>
    </row>
    <row r="15" spans="2:10" ht="14.25" customHeight="1">
      <c r="B15" s="202" t="s">
        <v>219</v>
      </c>
      <c r="C15" s="35" t="s">
        <v>211</v>
      </c>
      <c r="D15" s="203">
        <v>9840</v>
      </c>
      <c r="E15" s="203">
        <v>9840</v>
      </c>
      <c r="F15" s="203">
        <v>9840</v>
      </c>
      <c r="G15" s="203">
        <v>9840</v>
      </c>
      <c r="H15" s="203">
        <v>9840</v>
      </c>
      <c r="I15" s="203">
        <v>9840</v>
      </c>
      <c r="J15" s="204"/>
    </row>
    <row r="16" spans="2:10" ht="14.25" customHeight="1">
      <c r="B16" s="202" t="s">
        <v>220</v>
      </c>
      <c r="C16" s="35" t="s">
        <v>217</v>
      </c>
      <c r="D16" s="205">
        <v>8.8999999999999999E-3</v>
      </c>
      <c r="E16" s="205">
        <v>8.8999999999999999E-3</v>
      </c>
      <c r="F16" s="205">
        <v>8.8999999999999999E-3</v>
      </c>
      <c r="G16" s="205">
        <v>8.8999999999999999E-3</v>
      </c>
      <c r="H16" s="205">
        <v>8.8999999999999999E-3</v>
      </c>
      <c r="I16" s="205">
        <v>8.8999999999999999E-3</v>
      </c>
      <c r="J16" s="204"/>
    </row>
    <row r="17" spans="1:26" ht="14.25" customHeight="1">
      <c r="B17" s="202" t="s">
        <v>221</v>
      </c>
      <c r="C17" s="35" t="s">
        <v>217</v>
      </c>
      <c r="D17" s="205">
        <v>2.9499999999999998E-2</v>
      </c>
      <c r="E17" s="205">
        <v>2.9499999999999998E-2</v>
      </c>
      <c r="F17" s="205">
        <v>2.9499999999999998E-2</v>
      </c>
      <c r="G17" s="205">
        <v>2.9499999999999998E-2</v>
      </c>
      <c r="H17" s="205">
        <v>2.9499999999999998E-2</v>
      </c>
      <c r="I17" s="205">
        <v>2.9499999999999998E-2</v>
      </c>
      <c r="J17" s="204"/>
    </row>
    <row r="18" spans="1:26" ht="14.25" customHeight="1">
      <c r="B18" s="206" t="s">
        <v>222</v>
      </c>
      <c r="C18" s="207" t="s">
        <v>211</v>
      </c>
      <c r="D18" s="86"/>
      <c r="E18" s="86"/>
      <c r="F18" s="86"/>
      <c r="G18" s="86"/>
      <c r="H18" s="86"/>
      <c r="I18" s="86"/>
      <c r="J18" s="87"/>
    </row>
    <row r="19" spans="1:26" ht="14.25" customHeight="1">
      <c r="D19" s="45"/>
      <c r="E19" s="45"/>
      <c r="F19" s="45"/>
      <c r="G19" s="45"/>
      <c r="H19" s="45"/>
      <c r="I19" s="45"/>
      <c r="J19" s="57"/>
    </row>
    <row r="20" spans="1:26" ht="20.25" customHeight="1">
      <c r="B20" s="83" t="s">
        <v>223</v>
      </c>
      <c r="C20" s="88"/>
      <c r="D20" s="183"/>
      <c r="E20" s="183"/>
      <c r="F20" s="183"/>
      <c r="G20" s="183"/>
      <c r="H20" s="183"/>
      <c r="I20" s="183"/>
      <c r="J20" s="89"/>
    </row>
    <row r="21" spans="1:26" ht="14.25" customHeight="1">
      <c r="A21" s="5"/>
      <c r="B21" s="208" t="s">
        <v>224</v>
      </c>
      <c r="C21" s="157" t="s">
        <v>225</v>
      </c>
      <c r="D21" s="159" t="s">
        <v>91</v>
      </c>
      <c r="E21" s="159" t="s">
        <v>92</v>
      </c>
      <c r="F21" s="159" t="s">
        <v>93</v>
      </c>
      <c r="G21" s="159" t="s">
        <v>94</v>
      </c>
      <c r="H21" s="159" t="s">
        <v>95</v>
      </c>
      <c r="I21" s="159" t="s">
        <v>96</v>
      </c>
      <c r="J21" s="192" t="s">
        <v>97</v>
      </c>
      <c r="K21" s="5"/>
      <c r="L21" s="5"/>
      <c r="M21" s="5"/>
      <c r="N21" s="5"/>
      <c r="O21" s="5"/>
      <c r="P21" s="5"/>
      <c r="Q21" s="5"/>
      <c r="R21" s="5"/>
      <c r="S21" s="5"/>
      <c r="T21" s="5"/>
      <c r="U21" s="5"/>
      <c r="V21" s="5"/>
      <c r="W21" s="5"/>
      <c r="X21" s="5"/>
      <c r="Y21" s="5"/>
      <c r="Z21" s="5"/>
    </row>
    <row r="22" spans="1:26" ht="21" customHeight="1">
      <c r="A22" s="5"/>
      <c r="B22" s="209" t="s">
        <v>226</v>
      </c>
      <c r="C22" s="90"/>
      <c r="D22" s="91"/>
      <c r="E22" s="91"/>
      <c r="F22" s="91"/>
      <c r="G22" s="91"/>
      <c r="H22" s="91"/>
      <c r="I22" s="91"/>
      <c r="J22" s="92"/>
      <c r="K22" s="5"/>
      <c r="L22" s="5"/>
      <c r="M22" s="5"/>
      <c r="N22" s="5"/>
      <c r="O22" s="5"/>
      <c r="P22" s="5"/>
      <c r="Q22" s="5"/>
      <c r="R22" s="5"/>
      <c r="S22" s="5"/>
      <c r="T22" s="5"/>
      <c r="U22" s="5"/>
      <c r="V22" s="5"/>
      <c r="W22" s="5"/>
      <c r="X22" s="5"/>
      <c r="Y22" s="5"/>
      <c r="Z22" s="5"/>
    </row>
    <row r="23" spans="1:26" ht="14.25" customHeight="1">
      <c r="B23" s="93"/>
      <c r="C23" s="94"/>
      <c r="D23" s="190"/>
      <c r="E23" s="190"/>
      <c r="F23" s="190"/>
      <c r="G23" s="190"/>
      <c r="H23" s="190"/>
      <c r="I23" s="190"/>
      <c r="J23" s="204" t="s">
        <v>227</v>
      </c>
    </row>
    <row r="24" spans="1:26" ht="14.25" customHeight="1">
      <c r="B24" s="93" t="s">
        <v>228</v>
      </c>
      <c r="C24" s="94" t="s">
        <v>229</v>
      </c>
      <c r="D24" s="190">
        <v>0</v>
      </c>
      <c r="E24" s="190">
        <v>60873</v>
      </c>
      <c r="F24" s="190">
        <f t="shared" ref="F24:I24" si="2">ROUND(E24*1.03,0)</f>
        <v>62699</v>
      </c>
      <c r="G24" s="190">
        <f t="shared" si="2"/>
        <v>64580</v>
      </c>
      <c r="H24" s="190">
        <f t="shared" si="2"/>
        <v>66517</v>
      </c>
      <c r="I24" s="190">
        <f t="shared" si="2"/>
        <v>68513</v>
      </c>
      <c r="J24" s="204"/>
    </row>
    <row r="25" spans="1:26" ht="14.25" customHeight="1">
      <c r="B25" s="93" t="s">
        <v>230</v>
      </c>
      <c r="C25" s="94" t="s">
        <v>229</v>
      </c>
      <c r="D25" s="190">
        <v>0</v>
      </c>
      <c r="E25" s="190">
        <v>60873</v>
      </c>
      <c r="F25" s="190">
        <f t="shared" ref="F25:I25" si="3">ROUND(E25*1.03,0)</f>
        <v>62699</v>
      </c>
      <c r="G25" s="190">
        <f t="shared" si="3"/>
        <v>64580</v>
      </c>
      <c r="H25" s="190">
        <f t="shared" si="3"/>
        <v>66517</v>
      </c>
      <c r="I25" s="190">
        <f t="shared" si="3"/>
        <v>68513</v>
      </c>
      <c r="J25" s="204"/>
    </row>
    <row r="26" spans="1:26" ht="14.25" customHeight="1">
      <c r="B26" s="93" t="s">
        <v>231</v>
      </c>
      <c r="C26" s="94" t="s">
        <v>229</v>
      </c>
      <c r="D26" s="190">
        <v>0</v>
      </c>
      <c r="E26" s="190">
        <v>60873</v>
      </c>
      <c r="F26" s="190">
        <f t="shared" ref="F26:I26" si="4">ROUND(E26*1.03,0)</f>
        <v>62699</v>
      </c>
      <c r="G26" s="190">
        <f t="shared" si="4"/>
        <v>64580</v>
      </c>
      <c r="H26" s="190">
        <f t="shared" si="4"/>
        <v>66517</v>
      </c>
      <c r="I26" s="190">
        <f t="shared" si="4"/>
        <v>68513</v>
      </c>
      <c r="J26" s="204"/>
    </row>
    <row r="27" spans="1:26" ht="14.25" customHeight="1">
      <c r="B27" s="93" t="s">
        <v>232</v>
      </c>
      <c r="C27" s="94" t="s">
        <v>229</v>
      </c>
      <c r="D27" s="190">
        <v>0</v>
      </c>
      <c r="E27" s="190">
        <v>60873</v>
      </c>
      <c r="F27" s="190">
        <f t="shared" ref="F27:I27" si="5">ROUND(E27*1.03,0)</f>
        <v>62699</v>
      </c>
      <c r="G27" s="190">
        <f t="shared" si="5"/>
        <v>64580</v>
      </c>
      <c r="H27" s="190">
        <f t="shared" si="5"/>
        <v>66517</v>
      </c>
      <c r="I27" s="190">
        <f t="shared" si="5"/>
        <v>68513</v>
      </c>
      <c r="J27" s="204"/>
    </row>
    <row r="28" spans="1:26" ht="14.25" customHeight="1">
      <c r="B28" s="93" t="s">
        <v>232</v>
      </c>
      <c r="C28" s="94" t="s">
        <v>229</v>
      </c>
      <c r="D28" s="190">
        <v>0</v>
      </c>
      <c r="E28" s="190">
        <v>0</v>
      </c>
      <c r="F28" s="190">
        <f>F27</f>
        <v>62699</v>
      </c>
      <c r="G28" s="190">
        <f t="shared" ref="G28:I28" si="6">ROUND(F28*1.03,0)</f>
        <v>64580</v>
      </c>
      <c r="H28" s="190">
        <f t="shared" si="6"/>
        <v>66517</v>
      </c>
      <c r="I28" s="190">
        <f t="shared" si="6"/>
        <v>68513</v>
      </c>
      <c r="J28" s="204"/>
    </row>
    <row r="29" spans="1:26" ht="14.25" customHeight="1">
      <c r="B29" s="93" t="s">
        <v>232</v>
      </c>
      <c r="C29" s="94" t="s">
        <v>229</v>
      </c>
      <c r="D29" s="190">
        <v>0</v>
      </c>
      <c r="E29" s="190">
        <v>0</v>
      </c>
      <c r="F29" s="190">
        <v>0</v>
      </c>
      <c r="G29" s="190">
        <f t="shared" ref="G29:G30" si="7">G28</f>
        <v>64580</v>
      </c>
      <c r="H29" s="190">
        <f t="shared" ref="H29:I29" si="8">ROUND(G29*1.03,0)</f>
        <v>66517</v>
      </c>
      <c r="I29" s="190">
        <f t="shared" si="8"/>
        <v>68513</v>
      </c>
      <c r="J29" s="204"/>
    </row>
    <row r="30" spans="1:26" ht="14.25" customHeight="1">
      <c r="B30" s="93" t="s">
        <v>232</v>
      </c>
      <c r="C30" s="94" t="s">
        <v>229</v>
      </c>
      <c r="D30" s="190">
        <v>0</v>
      </c>
      <c r="E30" s="190">
        <v>0</v>
      </c>
      <c r="F30" s="190">
        <v>0</v>
      </c>
      <c r="G30" s="190">
        <f t="shared" si="7"/>
        <v>64580</v>
      </c>
      <c r="H30" s="190">
        <f t="shared" ref="H30:I30" si="9">ROUND(G30*1.03,0)</f>
        <v>66517</v>
      </c>
      <c r="I30" s="190">
        <f t="shared" si="9"/>
        <v>68513</v>
      </c>
      <c r="J30" s="204"/>
    </row>
    <row r="31" spans="1:26" ht="14.25" customHeight="1">
      <c r="B31" s="93" t="s">
        <v>232</v>
      </c>
      <c r="C31" s="94" t="s">
        <v>229</v>
      </c>
      <c r="D31" s="190">
        <v>0</v>
      </c>
      <c r="E31" s="190">
        <v>0</v>
      </c>
      <c r="F31" s="190">
        <v>0</v>
      </c>
      <c r="G31" s="190">
        <v>0</v>
      </c>
      <c r="H31" s="190">
        <f>H30</f>
        <v>66517</v>
      </c>
      <c r="I31" s="190">
        <f>ROUND(H31*1.03,0)</f>
        <v>68513</v>
      </c>
      <c r="J31" s="204"/>
    </row>
    <row r="32" spans="1:26" ht="14.25" customHeight="1">
      <c r="B32" s="93"/>
      <c r="C32" s="94"/>
      <c r="D32" s="190"/>
      <c r="E32" s="190"/>
      <c r="F32" s="190"/>
      <c r="G32" s="190"/>
      <c r="H32" s="190"/>
      <c r="I32" s="190"/>
      <c r="J32" s="204"/>
    </row>
    <row r="33" spans="2:10" ht="14.25" customHeight="1">
      <c r="B33" s="93"/>
      <c r="C33" s="94"/>
      <c r="D33" s="190"/>
      <c r="E33" s="190"/>
      <c r="F33" s="190"/>
      <c r="G33" s="190"/>
      <c r="H33" s="190"/>
      <c r="I33" s="190"/>
      <c r="J33" s="204"/>
    </row>
    <row r="34" spans="2:10" ht="14.25" customHeight="1">
      <c r="B34" s="93"/>
      <c r="C34" s="94"/>
      <c r="D34" s="190"/>
      <c r="E34" s="190"/>
      <c r="F34" s="190"/>
      <c r="G34" s="190"/>
      <c r="H34" s="190"/>
      <c r="I34" s="190"/>
      <c r="J34" s="204"/>
    </row>
    <row r="35" spans="2:10" ht="14.25" customHeight="1">
      <c r="B35" s="93"/>
      <c r="C35" s="94"/>
      <c r="D35" s="190"/>
      <c r="E35" s="190"/>
      <c r="F35" s="190"/>
      <c r="G35" s="190"/>
      <c r="H35" s="190"/>
      <c r="I35" s="190"/>
      <c r="J35" s="204"/>
    </row>
    <row r="36" spans="2:10" ht="14.25" customHeight="1">
      <c r="B36" s="93"/>
      <c r="C36" s="94"/>
      <c r="D36" s="190"/>
      <c r="E36" s="190"/>
      <c r="F36" s="190"/>
      <c r="G36" s="190"/>
      <c r="H36" s="190"/>
      <c r="I36" s="190"/>
      <c r="J36" s="204"/>
    </row>
    <row r="37" spans="2:10" ht="14.25" customHeight="1">
      <c r="B37" s="93"/>
      <c r="C37" s="94"/>
      <c r="D37" s="190"/>
      <c r="E37" s="190"/>
      <c r="F37" s="190"/>
      <c r="G37" s="190"/>
      <c r="H37" s="190"/>
      <c r="I37" s="190"/>
      <c r="J37" s="204"/>
    </row>
    <row r="38" spans="2:10" ht="14.25" customHeight="1">
      <c r="B38" s="93"/>
      <c r="C38" s="94"/>
      <c r="D38" s="190"/>
      <c r="E38" s="190"/>
      <c r="F38" s="190"/>
      <c r="G38" s="190"/>
      <c r="H38" s="190"/>
      <c r="I38" s="190"/>
      <c r="J38" s="204"/>
    </row>
    <row r="39" spans="2:10" ht="14.25" customHeight="1">
      <c r="B39" s="93"/>
      <c r="C39" s="94"/>
      <c r="D39" s="190"/>
      <c r="E39" s="190"/>
      <c r="F39" s="190"/>
      <c r="G39" s="190"/>
      <c r="H39" s="190"/>
      <c r="I39" s="190"/>
      <c r="J39" s="204"/>
    </row>
    <row r="40" spans="2:10" ht="14.25" customHeight="1">
      <c r="B40" s="93"/>
      <c r="C40" s="94"/>
      <c r="D40" s="190"/>
      <c r="E40" s="190"/>
      <c r="F40" s="190"/>
      <c r="G40" s="190"/>
      <c r="H40" s="190"/>
      <c r="I40" s="190"/>
      <c r="J40" s="204"/>
    </row>
    <row r="41" spans="2:10" ht="14.25" customHeight="1">
      <c r="B41" s="93"/>
      <c r="C41" s="94"/>
      <c r="D41" s="190"/>
      <c r="E41" s="190"/>
      <c r="F41" s="190"/>
      <c r="G41" s="190"/>
      <c r="H41" s="190"/>
      <c r="I41" s="190"/>
      <c r="J41" s="204"/>
    </row>
    <row r="42" spans="2:10" ht="14.25" customHeight="1">
      <c r="B42" s="93"/>
      <c r="C42" s="94"/>
      <c r="D42" s="190"/>
      <c r="E42" s="190"/>
      <c r="F42" s="190"/>
      <c r="G42" s="190"/>
      <c r="H42" s="190"/>
      <c r="I42" s="190"/>
      <c r="J42" s="204"/>
    </row>
    <row r="43" spans="2:10" ht="14.25" customHeight="1">
      <c r="B43" s="93"/>
      <c r="C43" s="94"/>
      <c r="D43" s="190"/>
      <c r="E43" s="190"/>
      <c r="F43" s="190"/>
      <c r="G43" s="190"/>
      <c r="H43" s="190"/>
      <c r="I43" s="190"/>
      <c r="J43" s="204"/>
    </row>
    <row r="44" spans="2:10" ht="14.25" customHeight="1">
      <c r="B44" s="93"/>
      <c r="C44" s="94"/>
      <c r="D44" s="190"/>
      <c r="E44" s="190"/>
      <c r="F44" s="190"/>
      <c r="G44" s="190"/>
      <c r="H44" s="190"/>
      <c r="I44" s="190"/>
      <c r="J44" s="204"/>
    </row>
    <row r="45" spans="2:10" ht="14.25" customHeight="1">
      <c r="B45" s="93"/>
      <c r="C45" s="94"/>
      <c r="D45" s="190"/>
      <c r="E45" s="190"/>
      <c r="F45" s="190"/>
      <c r="G45" s="190"/>
      <c r="H45" s="190"/>
      <c r="I45" s="190"/>
      <c r="J45" s="204"/>
    </row>
    <row r="46" spans="2:10" ht="14.25" customHeight="1">
      <c r="B46" s="93"/>
      <c r="C46" s="94"/>
      <c r="D46" s="190"/>
      <c r="E46" s="190"/>
      <c r="F46" s="190"/>
      <c r="G46" s="190"/>
      <c r="H46" s="190"/>
      <c r="I46" s="190"/>
      <c r="J46" s="204"/>
    </row>
    <row r="47" spans="2:10" ht="14.25" customHeight="1">
      <c r="B47" s="93"/>
      <c r="C47" s="94"/>
      <c r="D47" s="190"/>
      <c r="E47" s="190"/>
      <c r="F47" s="190"/>
      <c r="G47" s="190"/>
      <c r="H47" s="190"/>
      <c r="I47" s="190"/>
      <c r="J47" s="204"/>
    </row>
    <row r="48" spans="2:10" ht="14.25" customHeight="1">
      <c r="B48" s="93"/>
      <c r="C48" s="94"/>
      <c r="D48" s="190"/>
      <c r="E48" s="190"/>
      <c r="F48" s="190"/>
      <c r="G48" s="190"/>
      <c r="H48" s="190"/>
      <c r="I48" s="190"/>
      <c r="J48" s="204"/>
    </row>
    <row r="49" spans="2:10" ht="14.25" customHeight="1">
      <c r="B49" s="93"/>
      <c r="C49" s="94"/>
      <c r="D49" s="190"/>
      <c r="E49" s="190"/>
      <c r="F49" s="190"/>
      <c r="G49" s="190"/>
      <c r="H49" s="190"/>
      <c r="I49" s="190"/>
      <c r="J49" s="204"/>
    </row>
    <row r="50" spans="2:10" ht="14.25" customHeight="1">
      <c r="B50" s="93"/>
      <c r="C50" s="94"/>
      <c r="D50" s="190"/>
      <c r="E50" s="190"/>
      <c r="F50" s="190"/>
      <c r="G50" s="190"/>
      <c r="H50" s="190"/>
      <c r="I50" s="190"/>
      <c r="J50" s="204"/>
    </row>
    <row r="51" spans="2:10" ht="14.25" customHeight="1">
      <c r="B51" s="93"/>
      <c r="C51" s="94"/>
      <c r="D51" s="190"/>
      <c r="E51" s="190"/>
      <c r="F51" s="190"/>
      <c r="G51" s="190"/>
      <c r="H51" s="190"/>
      <c r="I51" s="190"/>
      <c r="J51" s="204"/>
    </row>
    <row r="52" spans="2:10" ht="14.25" customHeight="1">
      <c r="B52" s="209" t="s">
        <v>233</v>
      </c>
      <c r="C52" s="35"/>
      <c r="D52" s="42"/>
      <c r="E52" s="42"/>
      <c r="F52" s="42"/>
      <c r="G52" s="42"/>
      <c r="H52" s="42"/>
      <c r="I52" s="42"/>
      <c r="J52" s="204"/>
    </row>
    <row r="53" spans="2:10" ht="14.25" customHeight="1">
      <c r="B53" s="93" t="s">
        <v>234</v>
      </c>
      <c r="C53" s="94" t="s">
        <v>229</v>
      </c>
      <c r="D53" s="190">
        <v>0</v>
      </c>
      <c r="E53" s="190">
        <f>E24</f>
        <v>60873</v>
      </c>
      <c r="F53" s="190">
        <f t="shared" ref="F53:I53" si="10">ROUND(E53*1.03,0)</f>
        <v>62699</v>
      </c>
      <c r="G53" s="190">
        <f t="shared" si="10"/>
        <v>64580</v>
      </c>
      <c r="H53" s="190">
        <f t="shared" si="10"/>
        <v>66517</v>
      </c>
      <c r="I53" s="190">
        <f t="shared" si="10"/>
        <v>68513</v>
      </c>
      <c r="J53" s="204" t="s">
        <v>227</v>
      </c>
    </row>
    <row r="54" spans="2:10" ht="14.25" customHeight="1">
      <c r="B54" s="93" t="s">
        <v>234</v>
      </c>
      <c r="C54" s="94" t="s">
        <v>229</v>
      </c>
      <c r="D54" s="190">
        <v>0</v>
      </c>
      <c r="E54" s="190">
        <v>0</v>
      </c>
      <c r="F54" s="190">
        <f>F53</f>
        <v>62699</v>
      </c>
      <c r="G54" s="190">
        <f t="shared" ref="G54:I54" si="11">ROUND(F54*1.03,0)</f>
        <v>64580</v>
      </c>
      <c r="H54" s="190">
        <f t="shared" si="11"/>
        <v>66517</v>
      </c>
      <c r="I54" s="190">
        <f t="shared" si="11"/>
        <v>68513</v>
      </c>
      <c r="J54" s="204"/>
    </row>
    <row r="55" spans="2:10" ht="14.25" customHeight="1">
      <c r="B55" s="93"/>
      <c r="C55" s="94"/>
      <c r="D55" s="190"/>
      <c r="E55" s="190"/>
      <c r="F55" s="190"/>
      <c r="G55" s="190"/>
      <c r="H55" s="190"/>
      <c r="I55" s="190"/>
      <c r="J55" s="204"/>
    </row>
    <row r="56" spans="2:10" ht="14.25" customHeight="1">
      <c r="B56" s="93"/>
      <c r="C56" s="94"/>
      <c r="D56" s="190"/>
      <c r="E56" s="190"/>
      <c r="F56" s="190"/>
      <c r="G56" s="190"/>
      <c r="H56" s="190"/>
      <c r="I56" s="190"/>
      <c r="J56" s="204"/>
    </row>
    <row r="57" spans="2:10" ht="14.25" customHeight="1">
      <c r="B57" s="93" t="s">
        <v>235</v>
      </c>
      <c r="C57" s="94" t="s">
        <v>229</v>
      </c>
      <c r="D57" s="190">
        <v>0</v>
      </c>
      <c r="E57" s="190">
        <f>E26/2</f>
        <v>30436.5</v>
      </c>
      <c r="F57" s="190">
        <f>F54</f>
        <v>62699</v>
      </c>
      <c r="G57" s="190">
        <f t="shared" ref="G57:I57" si="12">ROUND(F57*1.03,0)</f>
        <v>64580</v>
      </c>
      <c r="H57" s="190">
        <f t="shared" si="12"/>
        <v>66517</v>
      </c>
      <c r="I57" s="190">
        <f t="shared" si="12"/>
        <v>68513</v>
      </c>
      <c r="J57" s="204"/>
    </row>
    <row r="58" spans="2:10" ht="14.25" customHeight="1">
      <c r="B58" s="93"/>
      <c r="C58" s="94"/>
      <c r="D58" s="190"/>
      <c r="E58" s="190"/>
      <c r="F58" s="190"/>
      <c r="G58" s="190"/>
      <c r="H58" s="190"/>
      <c r="I58" s="190"/>
      <c r="J58" s="204"/>
    </row>
    <row r="59" spans="2:10" ht="14.25" customHeight="1">
      <c r="B59" s="93"/>
      <c r="C59" s="94"/>
      <c r="D59" s="190"/>
      <c r="E59" s="190"/>
      <c r="F59" s="190"/>
      <c r="G59" s="190"/>
      <c r="H59" s="190"/>
      <c r="I59" s="190"/>
      <c r="J59" s="204"/>
    </row>
    <row r="60" spans="2:10" ht="14.25" customHeight="1">
      <c r="B60" s="93"/>
      <c r="C60" s="94"/>
      <c r="D60" s="190"/>
      <c r="E60" s="190"/>
      <c r="F60" s="190"/>
      <c r="G60" s="190"/>
      <c r="H60" s="190"/>
      <c r="I60" s="190"/>
      <c r="J60" s="204"/>
    </row>
    <row r="61" spans="2:10" ht="14.25" customHeight="1">
      <c r="B61" s="93"/>
      <c r="C61" s="94"/>
      <c r="D61" s="190"/>
      <c r="E61" s="190"/>
      <c r="F61" s="190"/>
      <c r="G61" s="190"/>
      <c r="H61" s="190"/>
      <c r="I61" s="190"/>
      <c r="J61" s="204"/>
    </row>
    <row r="62" spans="2:10" ht="14.25" customHeight="1">
      <c r="B62" s="93"/>
      <c r="C62" s="94"/>
      <c r="D62" s="190"/>
      <c r="E62" s="190"/>
      <c r="F62" s="190"/>
      <c r="G62" s="190"/>
      <c r="H62" s="190"/>
      <c r="I62" s="190"/>
      <c r="J62" s="204"/>
    </row>
    <row r="63" spans="2:10" ht="14.25" customHeight="1">
      <c r="B63" s="93"/>
      <c r="C63" s="94"/>
      <c r="D63" s="190"/>
      <c r="E63" s="190"/>
      <c r="F63" s="190"/>
      <c r="G63" s="190"/>
      <c r="H63" s="190"/>
      <c r="I63" s="190"/>
      <c r="J63" s="204"/>
    </row>
    <row r="64" spans="2:10" ht="14.25" customHeight="1">
      <c r="B64" s="93"/>
      <c r="C64" s="94"/>
      <c r="D64" s="190"/>
      <c r="E64" s="190"/>
      <c r="F64" s="190"/>
      <c r="G64" s="190"/>
      <c r="H64" s="190"/>
      <c r="I64" s="190"/>
      <c r="J64" s="204"/>
    </row>
    <row r="65" spans="2:10" ht="14.25" customHeight="1">
      <c r="B65" s="209" t="s">
        <v>236</v>
      </c>
      <c r="C65" s="35"/>
      <c r="D65" s="42"/>
      <c r="E65" s="42"/>
      <c r="F65" s="42"/>
      <c r="G65" s="42"/>
      <c r="H65" s="42"/>
      <c r="I65" s="42"/>
      <c r="J65" s="204"/>
    </row>
    <row r="66" spans="2:10" ht="14.25" customHeight="1">
      <c r="B66" s="93"/>
      <c r="C66" s="94"/>
      <c r="D66" s="190"/>
      <c r="E66" s="190"/>
      <c r="F66" s="190"/>
      <c r="G66" s="190"/>
      <c r="H66" s="190"/>
      <c r="I66" s="190"/>
      <c r="J66" s="204"/>
    </row>
    <row r="67" spans="2:10" ht="14.25" customHeight="1">
      <c r="B67" s="93"/>
      <c r="C67" s="94"/>
      <c r="D67" s="190"/>
      <c r="E67" s="190"/>
      <c r="F67" s="190"/>
      <c r="G67" s="190"/>
      <c r="H67" s="190"/>
      <c r="I67" s="190"/>
      <c r="J67" s="204"/>
    </row>
    <row r="68" spans="2:10" ht="14.25" customHeight="1">
      <c r="B68" s="93"/>
      <c r="C68" s="94"/>
      <c r="D68" s="190"/>
      <c r="E68" s="190"/>
      <c r="F68" s="190"/>
      <c r="G68" s="190"/>
      <c r="H68" s="190"/>
      <c r="I68" s="190"/>
      <c r="J68" s="204"/>
    </row>
    <row r="69" spans="2:10" ht="14.25" customHeight="1">
      <c r="B69" s="93"/>
      <c r="C69" s="94"/>
      <c r="D69" s="190"/>
      <c r="E69" s="190"/>
      <c r="F69" s="190"/>
      <c r="G69" s="190"/>
      <c r="H69" s="190"/>
      <c r="I69" s="190"/>
      <c r="J69" s="204"/>
    </row>
    <row r="70" spans="2:10" ht="14.25" customHeight="1">
      <c r="B70" s="93"/>
      <c r="C70" s="94"/>
      <c r="D70" s="190"/>
      <c r="E70" s="190"/>
      <c r="F70" s="190"/>
      <c r="G70" s="190"/>
      <c r="H70" s="190"/>
      <c r="I70" s="190"/>
      <c r="J70" s="204"/>
    </row>
    <row r="71" spans="2:10" ht="14.25" customHeight="1">
      <c r="B71" s="93"/>
      <c r="C71" s="94"/>
      <c r="D71" s="190"/>
      <c r="E71" s="190"/>
      <c r="F71" s="190"/>
      <c r="G71" s="190"/>
      <c r="H71" s="190"/>
      <c r="I71" s="190"/>
      <c r="J71" s="204"/>
    </row>
    <row r="72" spans="2:10" ht="14.25" customHeight="1">
      <c r="B72" s="93"/>
      <c r="C72" s="94"/>
      <c r="D72" s="190"/>
      <c r="E72" s="190"/>
      <c r="F72" s="190"/>
      <c r="G72" s="190"/>
      <c r="H72" s="190"/>
      <c r="I72" s="190"/>
      <c r="J72" s="204"/>
    </row>
    <row r="73" spans="2:10" ht="14.25" customHeight="1">
      <c r="B73" s="93"/>
      <c r="C73" s="94"/>
      <c r="D73" s="190"/>
      <c r="E73" s="190"/>
      <c r="F73" s="190"/>
      <c r="G73" s="190"/>
      <c r="H73" s="190"/>
      <c r="I73" s="190"/>
      <c r="J73" s="204"/>
    </row>
    <row r="74" spans="2:10" ht="14.25" customHeight="1">
      <c r="B74" s="93"/>
      <c r="C74" s="94"/>
      <c r="D74" s="190"/>
      <c r="E74" s="190"/>
      <c r="F74" s="190"/>
      <c r="G74" s="190"/>
      <c r="H74" s="190"/>
      <c r="I74" s="190"/>
      <c r="J74" s="204"/>
    </row>
    <row r="75" spans="2:10" ht="14.25" customHeight="1">
      <c r="B75" s="93"/>
      <c r="C75" s="94"/>
      <c r="D75" s="190"/>
      <c r="E75" s="190"/>
      <c r="F75" s="190"/>
      <c r="G75" s="190"/>
      <c r="H75" s="190"/>
      <c r="I75" s="190"/>
      <c r="J75" s="204"/>
    </row>
    <row r="76" spans="2:10" ht="14.25" customHeight="1">
      <c r="B76" s="93"/>
      <c r="C76" s="94"/>
      <c r="D76" s="190"/>
      <c r="E76" s="190"/>
      <c r="F76" s="190"/>
      <c r="G76" s="190"/>
      <c r="H76" s="190"/>
      <c r="I76" s="190"/>
      <c r="J76" s="204"/>
    </row>
    <row r="77" spans="2:10" ht="14.25" customHeight="1">
      <c r="B77" s="93"/>
      <c r="C77" s="94"/>
      <c r="D77" s="190"/>
      <c r="E77" s="190"/>
      <c r="F77" s="190"/>
      <c r="G77" s="190"/>
      <c r="H77" s="190"/>
      <c r="I77" s="190"/>
      <c r="J77" s="204"/>
    </row>
    <row r="78" spans="2:10" ht="14.25" customHeight="1">
      <c r="B78" s="93"/>
      <c r="C78" s="94"/>
      <c r="D78" s="190"/>
      <c r="E78" s="190"/>
      <c r="F78" s="190"/>
      <c r="G78" s="190"/>
      <c r="H78" s="190"/>
      <c r="I78" s="190"/>
      <c r="J78" s="204"/>
    </row>
    <row r="79" spans="2:10" ht="14.25" customHeight="1">
      <c r="B79" s="93"/>
      <c r="C79" s="94"/>
      <c r="D79" s="190"/>
      <c r="E79" s="190"/>
      <c r="F79" s="190"/>
      <c r="G79" s="190"/>
      <c r="H79" s="190"/>
      <c r="I79" s="190"/>
      <c r="J79" s="204"/>
    </row>
    <row r="80" spans="2:10" ht="14.25" customHeight="1">
      <c r="B80" s="93"/>
      <c r="C80" s="94"/>
      <c r="D80" s="190"/>
      <c r="E80" s="190"/>
      <c r="F80" s="190"/>
      <c r="G80" s="190"/>
      <c r="H80" s="190"/>
      <c r="I80" s="190"/>
      <c r="J80" s="204"/>
    </row>
    <row r="81" spans="2:10" ht="14.25" customHeight="1">
      <c r="B81" s="93"/>
      <c r="C81" s="94"/>
      <c r="D81" s="190"/>
      <c r="E81" s="190"/>
      <c r="F81" s="190"/>
      <c r="G81" s="190"/>
      <c r="H81" s="190"/>
      <c r="I81" s="190"/>
      <c r="J81" s="204"/>
    </row>
    <row r="82" spans="2:10" ht="14.25" customHeight="1">
      <c r="B82" s="93"/>
      <c r="C82" s="94"/>
      <c r="D82" s="190"/>
      <c r="E82" s="190"/>
      <c r="F82" s="190"/>
      <c r="G82" s="190"/>
      <c r="H82" s="190"/>
      <c r="I82" s="190"/>
      <c r="J82" s="204"/>
    </row>
    <row r="83" spans="2:10" ht="14.25" customHeight="1">
      <c r="B83" s="93"/>
      <c r="C83" s="94"/>
      <c r="D83" s="190"/>
      <c r="E83" s="190"/>
      <c r="F83" s="190"/>
      <c r="G83" s="190"/>
      <c r="H83" s="190"/>
      <c r="I83" s="190"/>
      <c r="J83" s="204"/>
    </row>
    <row r="84" spans="2:10" ht="14.25" customHeight="1">
      <c r="B84" s="93"/>
      <c r="C84" s="94"/>
      <c r="D84" s="190"/>
      <c r="E84" s="190"/>
      <c r="F84" s="190"/>
      <c r="G84" s="190"/>
      <c r="H84" s="190"/>
      <c r="I84" s="190"/>
      <c r="J84" s="204"/>
    </row>
    <row r="85" spans="2:10" ht="14.25" customHeight="1">
      <c r="B85" s="93"/>
      <c r="C85" s="94"/>
      <c r="D85" s="190"/>
      <c r="E85" s="190"/>
      <c r="F85" s="190"/>
      <c r="G85" s="190"/>
      <c r="H85" s="190"/>
      <c r="I85" s="190"/>
      <c r="J85" s="204"/>
    </row>
    <row r="86" spans="2:10" ht="14.25" customHeight="1">
      <c r="B86" s="93"/>
      <c r="C86" s="94"/>
      <c r="D86" s="190"/>
      <c r="E86" s="190"/>
      <c r="F86" s="190"/>
      <c r="G86" s="190"/>
      <c r="H86" s="190"/>
      <c r="I86" s="190"/>
      <c r="J86" s="204"/>
    </row>
    <row r="87" spans="2:10" ht="14.25" customHeight="1">
      <c r="B87" s="93"/>
      <c r="C87" s="94"/>
      <c r="D87" s="190"/>
      <c r="E87" s="190"/>
      <c r="F87" s="190"/>
      <c r="G87" s="190"/>
      <c r="H87" s="190"/>
      <c r="I87" s="190"/>
      <c r="J87" s="204"/>
    </row>
    <row r="88" spans="2:10" ht="14.25" customHeight="1">
      <c r="B88" s="209" t="s">
        <v>237</v>
      </c>
      <c r="C88" s="35"/>
      <c r="D88" s="42"/>
      <c r="E88" s="42"/>
      <c r="F88" s="42"/>
      <c r="G88" s="42"/>
      <c r="H88" s="42"/>
      <c r="I88" s="42"/>
      <c r="J88" s="204"/>
    </row>
    <row r="89" spans="2:10" ht="14.25" customHeight="1">
      <c r="B89" s="93" t="s">
        <v>238</v>
      </c>
      <c r="C89" s="94" t="s">
        <v>229</v>
      </c>
      <c r="D89" s="190">
        <v>0</v>
      </c>
      <c r="E89" s="190">
        <f>E53/2</f>
        <v>30436.5</v>
      </c>
      <c r="F89" s="190">
        <f>F53</f>
        <v>62699</v>
      </c>
      <c r="G89" s="190">
        <f t="shared" ref="G89:I89" si="13">ROUND(F89*1.03,0)</f>
        <v>64580</v>
      </c>
      <c r="H89" s="190">
        <f t="shared" si="13"/>
        <v>66517</v>
      </c>
      <c r="I89" s="190">
        <f t="shared" si="13"/>
        <v>68513</v>
      </c>
      <c r="J89" s="204" t="s">
        <v>227</v>
      </c>
    </row>
    <row r="90" spans="2:10" ht="14.25" customHeight="1">
      <c r="B90" s="93" t="s">
        <v>239</v>
      </c>
      <c r="C90" s="94" t="s">
        <v>229</v>
      </c>
      <c r="D90" s="190">
        <v>0</v>
      </c>
      <c r="E90" s="190">
        <f>E53/2</f>
        <v>30436.5</v>
      </c>
      <c r="F90" s="190">
        <f>F53</f>
        <v>62699</v>
      </c>
      <c r="G90" s="190">
        <f t="shared" ref="G90:I90" si="14">ROUND(F90*1.03,0)</f>
        <v>64580</v>
      </c>
      <c r="H90" s="190">
        <f t="shared" si="14"/>
        <v>66517</v>
      </c>
      <c r="I90" s="190">
        <f t="shared" si="14"/>
        <v>68513</v>
      </c>
      <c r="J90" s="204" t="s">
        <v>227</v>
      </c>
    </row>
    <row r="91" spans="2:10" ht="14.25" customHeight="1">
      <c r="B91" s="93"/>
      <c r="C91" s="94"/>
      <c r="D91" s="190"/>
      <c r="E91" s="190"/>
      <c r="F91" s="190"/>
      <c r="G91" s="190"/>
      <c r="H91" s="190"/>
      <c r="I91" s="190"/>
      <c r="J91" s="204"/>
    </row>
    <row r="92" spans="2:10" ht="14.25" customHeight="1">
      <c r="B92" s="93"/>
      <c r="C92" s="94"/>
      <c r="D92" s="190"/>
      <c r="E92" s="190"/>
      <c r="F92" s="190"/>
      <c r="G92" s="190"/>
      <c r="H92" s="190"/>
      <c r="I92" s="190"/>
      <c r="J92" s="204"/>
    </row>
    <row r="93" spans="2:10" ht="14.25" customHeight="1">
      <c r="B93" s="93"/>
      <c r="C93" s="94"/>
      <c r="D93" s="190"/>
      <c r="E93" s="190"/>
      <c r="F93" s="190"/>
      <c r="G93" s="190"/>
      <c r="H93" s="190"/>
      <c r="I93" s="190"/>
      <c r="J93" s="204"/>
    </row>
    <row r="94" spans="2:10" ht="14.25" customHeight="1">
      <c r="B94" s="93"/>
      <c r="C94" s="94"/>
      <c r="D94" s="190"/>
      <c r="E94" s="190"/>
      <c r="F94" s="190"/>
      <c r="G94" s="190"/>
      <c r="H94" s="190"/>
      <c r="I94" s="190"/>
      <c r="J94" s="204"/>
    </row>
    <row r="95" spans="2:10" ht="14.25" customHeight="1">
      <c r="B95" s="93"/>
      <c r="C95" s="94"/>
      <c r="D95" s="190"/>
      <c r="E95" s="190"/>
      <c r="F95" s="190"/>
      <c r="G95" s="190"/>
      <c r="H95" s="190"/>
      <c r="I95" s="190"/>
      <c r="J95" s="204"/>
    </row>
    <row r="96" spans="2:10" ht="14.25" customHeight="1">
      <c r="B96" s="93"/>
      <c r="C96" s="94"/>
      <c r="D96" s="190"/>
      <c r="E96" s="190"/>
      <c r="F96" s="190"/>
      <c r="G96" s="190"/>
      <c r="H96" s="190"/>
      <c r="I96" s="190"/>
      <c r="J96" s="204"/>
    </row>
    <row r="97" spans="2:10" ht="14.25" customHeight="1">
      <c r="B97" s="209" t="s">
        <v>240</v>
      </c>
      <c r="C97" s="35"/>
      <c r="D97" s="42"/>
      <c r="E97" s="42"/>
      <c r="F97" s="42"/>
      <c r="G97" s="42"/>
      <c r="H97" s="42"/>
      <c r="I97" s="42"/>
      <c r="J97" s="204"/>
    </row>
    <row r="98" spans="2:10" ht="14.25" customHeight="1">
      <c r="B98" s="93" t="s">
        <v>241</v>
      </c>
      <c r="C98" s="94" t="s">
        <v>229</v>
      </c>
      <c r="D98" s="190">
        <v>100000</v>
      </c>
      <c r="E98" s="190">
        <f t="shared" ref="E98:I98" si="15">ROUND(D98*1.03,0)</f>
        <v>103000</v>
      </c>
      <c r="F98" s="190">
        <f t="shared" si="15"/>
        <v>106090</v>
      </c>
      <c r="G98" s="190">
        <f t="shared" si="15"/>
        <v>109273</v>
      </c>
      <c r="H98" s="190">
        <f t="shared" si="15"/>
        <v>112551</v>
      </c>
      <c r="I98" s="190">
        <f t="shared" si="15"/>
        <v>115928</v>
      </c>
      <c r="J98" s="204" t="s">
        <v>242</v>
      </c>
    </row>
    <row r="99" spans="2:10" ht="14.25" customHeight="1">
      <c r="B99" s="93" t="s">
        <v>243</v>
      </c>
      <c r="C99" s="94" t="s">
        <v>244</v>
      </c>
      <c r="D99" s="190">
        <f>ROUND(135000*0.2,0)</f>
        <v>27000</v>
      </c>
      <c r="E99" s="190">
        <f>ROUND((135000*1.03)*0.2,0)</f>
        <v>27810</v>
      </c>
      <c r="F99" s="190">
        <f t="shared" ref="F99:I99" si="16">ROUND(E99*1.03,0)</f>
        <v>28644</v>
      </c>
      <c r="G99" s="190">
        <f t="shared" si="16"/>
        <v>29503</v>
      </c>
      <c r="H99" s="190">
        <f t="shared" si="16"/>
        <v>30388</v>
      </c>
      <c r="I99" s="190">
        <f t="shared" si="16"/>
        <v>31300</v>
      </c>
      <c r="J99" s="204" t="s">
        <v>245</v>
      </c>
    </row>
    <row r="100" spans="2:10" ht="14.25" customHeight="1">
      <c r="B100" s="93"/>
      <c r="C100" s="94"/>
      <c r="D100" s="190"/>
      <c r="E100" s="190"/>
      <c r="F100" s="190"/>
      <c r="G100" s="190"/>
      <c r="H100" s="190"/>
      <c r="I100" s="190"/>
      <c r="J100" s="204"/>
    </row>
    <row r="101" spans="2:10" ht="14.25" customHeight="1">
      <c r="B101" s="93"/>
      <c r="C101" s="94"/>
      <c r="D101" s="190"/>
      <c r="E101" s="190"/>
      <c r="F101" s="190"/>
      <c r="G101" s="190"/>
      <c r="H101" s="190"/>
      <c r="I101" s="190"/>
      <c r="J101" s="204"/>
    </row>
    <row r="102" spans="2:10" ht="14.25" customHeight="1">
      <c r="B102" s="93"/>
      <c r="C102" s="94"/>
      <c r="D102" s="190"/>
      <c r="E102" s="190"/>
      <c r="F102" s="190"/>
      <c r="G102" s="190"/>
      <c r="H102" s="190"/>
      <c r="I102" s="190"/>
      <c r="J102" s="204"/>
    </row>
    <row r="103" spans="2:10" ht="14.25" customHeight="1">
      <c r="B103" s="93"/>
      <c r="C103" s="94"/>
      <c r="D103" s="190"/>
      <c r="E103" s="190"/>
      <c r="F103" s="190"/>
      <c r="G103" s="190"/>
      <c r="H103" s="190"/>
      <c r="I103" s="190"/>
      <c r="J103" s="204"/>
    </row>
    <row r="104" spans="2:10" ht="14.25" customHeight="1">
      <c r="B104" s="93"/>
      <c r="C104" s="94"/>
      <c r="D104" s="190"/>
      <c r="E104" s="190"/>
      <c r="F104" s="190"/>
      <c r="G104" s="190"/>
      <c r="H104" s="190"/>
      <c r="I104" s="190"/>
      <c r="J104" s="204"/>
    </row>
    <row r="105" spans="2:10" ht="14.25" customHeight="1">
      <c r="B105" s="93"/>
      <c r="C105" s="94"/>
      <c r="D105" s="190"/>
      <c r="E105" s="190"/>
      <c r="F105" s="190"/>
      <c r="G105" s="190"/>
      <c r="H105" s="190"/>
      <c r="I105" s="190"/>
      <c r="J105" s="204"/>
    </row>
    <row r="106" spans="2:10" ht="14.25" customHeight="1">
      <c r="B106" s="93"/>
      <c r="C106" s="94"/>
      <c r="D106" s="190"/>
      <c r="E106" s="190"/>
      <c r="F106" s="190"/>
      <c r="G106" s="190"/>
      <c r="H106" s="190"/>
      <c r="I106" s="190"/>
      <c r="J106" s="204"/>
    </row>
    <row r="107" spans="2:10" ht="14.25" customHeight="1">
      <c r="B107" s="93"/>
      <c r="C107" s="94"/>
      <c r="D107" s="190"/>
      <c r="E107" s="190"/>
      <c r="F107" s="190"/>
      <c r="G107" s="190"/>
      <c r="H107" s="190"/>
      <c r="I107" s="190"/>
      <c r="J107" s="204"/>
    </row>
    <row r="108" spans="2:10" ht="14.25" customHeight="1">
      <c r="B108" s="93"/>
      <c r="C108" s="94"/>
      <c r="D108" s="190"/>
      <c r="E108" s="190"/>
      <c r="F108" s="190"/>
      <c r="G108" s="190"/>
      <c r="H108" s="190"/>
      <c r="I108" s="190"/>
      <c r="J108" s="204"/>
    </row>
    <row r="109" spans="2:10" ht="14.25" customHeight="1">
      <c r="B109" s="93"/>
      <c r="C109" s="94"/>
      <c r="D109" s="190"/>
      <c r="E109" s="190"/>
      <c r="F109" s="190"/>
      <c r="G109" s="190"/>
      <c r="H109" s="190"/>
      <c r="I109" s="190"/>
      <c r="J109" s="204"/>
    </row>
    <row r="110" spans="2:10" ht="14.25" customHeight="1">
      <c r="B110" s="93"/>
      <c r="C110" s="94"/>
      <c r="D110" s="190"/>
      <c r="E110" s="190"/>
      <c r="F110" s="190"/>
      <c r="G110" s="190"/>
      <c r="H110" s="190"/>
      <c r="I110" s="190"/>
      <c r="J110" s="204"/>
    </row>
    <row r="111" spans="2:10" ht="14.25" customHeight="1">
      <c r="B111" s="209" t="s">
        <v>246</v>
      </c>
      <c r="C111" s="35"/>
      <c r="D111" s="42"/>
      <c r="E111" s="42"/>
      <c r="F111" s="42"/>
      <c r="G111" s="42"/>
      <c r="H111" s="42"/>
      <c r="I111" s="42"/>
      <c r="J111" s="204"/>
    </row>
    <row r="112" spans="2:10" ht="14.25" customHeight="1">
      <c r="B112" s="93" t="s">
        <v>247</v>
      </c>
      <c r="C112" s="94" t="s">
        <v>229</v>
      </c>
      <c r="D112" s="190">
        <v>0</v>
      </c>
      <c r="E112" s="190">
        <f>260*8*20</f>
        <v>41600</v>
      </c>
      <c r="F112" s="190">
        <f t="shared" ref="F112:I112" si="17">ROUND(E112*1.03,0)</f>
        <v>42848</v>
      </c>
      <c r="G112" s="190">
        <f t="shared" si="17"/>
        <v>44133</v>
      </c>
      <c r="H112" s="190">
        <f t="shared" si="17"/>
        <v>45457</v>
      </c>
      <c r="I112" s="190">
        <f t="shared" si="17"/>
        <v>46821</v>
      </c>
      <c r="J112" s="204" t="s">
        <v>248</v>
      </c>
    </row>
    <row r="113" spans="2:10" ht="14.25" customHeight="1">
      <c r="B113" s="93" t="s">
        <v>249</v>
      </c>
      <c r="C113" s="94" t="s">
        <v>229</v>
      </c>
      <c r="D113" s="190">
        <v>0</v>
      </c>
      <c r="E113" s="190">
        <f>260*8*22</f>
        <v>45760</v>
      </c>
      <c r="F113" s="190">
        <f t="shared" ref="F113:I113" si="18">ROUND(E113*1.03,0)</f>
        <v>47133</v>
      </c>
      <c r="G113" s="190">
        <f t="shared" si="18"/>
        <v>48547</v>
      </c>
      <c r="H113" s="190">
        <f t="shared" si="18"/>
        <v>50003</v>
      </c>
      <c r="I113" s="190">
        <f t="shared" si="18"/>
        <v>51503</v>
      </c>
      <c r="J113" s="204" t="s">
        <v>250</v>
      </c>
    </row>
    <row r="114" spans="2:10" ht="14.25" customHeight="1">
      <c r="B114" s="93"/>
      <c r="C114" s="94"/>
      <c r="D114" s="190"/>
      <c r="E114" s="190"/>
      <c r="F114" s="190"/>
      <c r="G114" s="190"/>
      <c r="H114" s="190"/>
      <c r="I114" s="190"/>
      <c r="J114" s="204"/>
    </row>
    <row r="115" spans="2:10" ht="14.25" customHeight="1">
      <c r="B115" s="93"/>
      <c r="C115" s="94"/>
      <c r="D115" s="190"/>
      <c r="E115" s="190"/>
      <c r="F115" s="190"/>
      <c r="G115" s="190"/>
      <c r="H115" s="190"/>
      <c r="I115" s="190"/>
      <c r="J115" s="204"/>
    </row>
    <row r="116" spans="2:10" ht="14.25" customHeight="1">
      <c r="B116" s="93"/>
      <c r="C116" s="94"/>
      <c r="D116" s="190"/>
      <c r="E116" s="190"/>
      <c r="F116" s="190"/>
      <c r="G116" s="190"/>
      <c r="H116" s="190"/>
      <c r="I116" s="190"/>
      <c r="J116" s="204"/>
    </row>
    <row r="117" spans="2:10" ht="14.25" customHeight="1">
      <c r="B117" s="93"/>
      <c r="C117" s="94"/>
      <c r="D117" s="190"/>
      <c r="E117" s="190"/>
      <c r="F117" s="190"/>
      <c r="G117" s="190"/>
      <c r="H117" s="190"/>
      <c r="I117" s="190"/>
      <c r="J117" s="204"/>
    </row>
    <row r="118" spans="2:10" ht="14.25" customHeight="1">
      <c r="B118" s="93"/>
      <c r="C118" s="94"/>
      <c r="D118" s="190"/>
      <c r="E118" s="190"/>
      <c r="F118" s="190"/>
      <c r="G118" s="190"/>
      <c r="H118" s="190"/>
      <c r="I118" s="190"/>
      <c r="J118" s="204"/>
    </row>
    <row r="119" spans="2:10" ht="14.25" customHeight="1">
      <c r="B119" s="95"/>
      <c r="C119" s="96"/>
      <c r="D119" s="68"/>
      <c r="E119" s="68"/>
      <c r="F119" s="68"/>
      <c r="G119" s="68"/>
      <c r="H119" s="68"/>
      <c r="I119" s="68"/>
      <c r="J119" s="87"/>
    </row>
    <row r="120" spans="2:10" ht="14.25" customHeight="1">
      <c r="B120" s="210"/>
      <c r="C120" s="197" t="s">
        <v>251</v>
      </c>
      <c r="D120" s="198">
        <f t="shared" ref="D120:I120" si="19">SUM(D23:D119)</f>
        <v>127000</v>
      </c>
      <c r="E120" s="198">
        <f t="shared" si="19"/>
        <v>613844.5</v>
      </c>
      <c r="F120" s="198">
        <f t="shared" si="19"/>
        <v>851705</v>
      </c>
      <c r="G120" s="198">
        <f t="shared" si="19"/>
        <v>1006416</v>
      </c>
      <c r="H120" s="198">
        <f t="shared" si="19"/>
        <v>1103120</v>
      </c>
      <c r="I120" s="198">
        <f t="shared" si="19"/>
        <v>1136221</v>
      </c>
      <c r="J120" s="211"/>
    </row>
    <row r="121" spans="2:10" ht="14.25" customHeight="1">
      <c r="C121" s="35"/>
      <c r="D121" s="45"/>
      <c r="E121" s="45"/>
      <c r="F121" s="45"/>
      <c r="G121" s="45"/>
      <c r="H121" s="45"/>
      <c r="I121" s="45"/>
      <c r="J121" s="97"/>
    </row>
    <row r="122" spans="2:10" ht="22.5" customHeight="1">
      <c r="B122" s="212" t="s">
        <v>252</v>
      </c>
      <c r="C122" s="98"/>
      <c r="D122" s="213"/>
      <c r="E122" s="213"/>
      <c r="F122" s="213"/>
      <c r="G122" s="213"/>
      <c r="H122" s="213"/>
      <c r="I122" s="213"/>
      <c r="J122" s="99"/>
    </row>
    <row r="123" spans="2:10" ht="14.25" customHeight="1">
      <c r="B123" s="214" t="s">
        <v>210</v>
      </c>
      <c r="C123" s="35" t="s">
        <v>211</v>
      </c>
      <c r="D123" s="100">
        <f t="shared" ref="D123:I123" si="20">(SUMIF($C$23:$C$119,"Full-time",D$23:D$119))*D12</f>
        <v>38500</v>
      </c>
      <c r="E123" s="100">
        <f t="shared" si="20"/>
        <v>225623.2825</v>
      </c>
      <c r="F123" s="100">
        <f t="shared" si="20"/>
        <v>316878.48499999999</v>
      </c>
      <c r="G123" s="100">
        <f t="shared" si="20"/>
        <v>376111.505</v>
      </c>
      <c r="H123" s="100">
        <f t="shared" si="20"/>
        <v>413001.82</v>
      </c>
      <c r="I123" s="100">
        <f t="shared" si="20"/>
        <v>425394.58500000002</v>
      </c>
      <c r="J123" s="204"/>
    </row>
    <row r="124" spans="2:10" ht="14.25" customHeight="1">
      <c r="B124" s="214" t="s">
        <v>213</v>
      </c>
      <c r="C124" s="35" t="s">
        <v>214</v>
      </c>
      <c r="D124" s="100">
        <f t="shared" ref="D124:I124" si="21">(SUMIF($C$23:$C$119,"Part-time",D$23:D$119))*D13</f>
        <v>1687.5</v>
      </c>
      <c r="E124" s="100">
        <f t="shared" si="21"/>
        <v>1738.125</v>
      </c>
      <c r="F124" s="100">
        <f t="shared" si="21"/>
        <v>1790.25</v>
      </c>
      <c r="G124" s="100">
        <f t="shared" si="21"/>
        <v>1843.9375</v>
      </c>
      <c r="H124" s="100">
        <f t="shared" si="21"/>
        <v>1899.25</v>
      </c>
      <c r="I124" s="100">
        <f t="shared" si="21"/>
        <v>1956.25</v>
      </c>
      <c r="J124" s="204"/>
    </row>
    <row r="125" spans="2:10" ht="14.25" customHeight="1">
      <c r="B125" s="214" t="s">
        <v>216</v>
      </c>
      <c r="C125" s="35" t="s">
        <v>217</v>
      </c>
      <c r="D125" s="100">
        <f t="shared" ref="D125:I125" si="22">D120*D14</f>
        <v>1841.5</v>
      </c>
      <c r="E125" s="100">
        <f t="shared" si="22"/>
        <v>8900.7452499999999</v>
      </c>
      <c r="F125" s="100">
        <f t="shared" si="22"/>
        <v>12349.7225</v>
      </c>
      <c r="G125" s="100">
        <f t="shared" si="22"/>
        <v>14593.032000000001</v>
      </c>
      <c r="H125" s="100">
        <f t="shared" si="22"/>
        <v>15995.240000000002</v>
      </c>
      <c r="I125" s="100">
        <f t="shared" si="22"/>
        <v>16475.2045</v>
      </c>
      <c r="J125" s="204"/>
    </row>
    <row r="126" spans="2:10" ht="14.25" customHeight="1">
      <c r="B126" s="214" t="s">
        <v>253</v>
      </c>
      <c r="C126" s="35" t="s">
        <v>211</v>
      </c>
      <c r="D126" s="100">
        <f t="shared" ref="D126:I126" si="23">(COUNTIFS($C$23:$C$119,"Full-time",D$23:D$119,"&lt;&gt;0",D$23:D$119,"&lt;&gt;"))*D15</f>
        <v>9840</v>
      </c>
      <c r="E126" s="100">
        <f t="shared" si="23"/>
        <v>108240</v>
      </c>
      <c r="F126" s="100">
        <f t="shared" si="23"/>
        <v>127920</v>
      </c>
      <c r="G126" s="100">
        <f t="shared" si="23"/>
        <v>147600</v>
      </c>
      <c r="H126" s="100">
        <f t="shared" si="23"/>
        <v>157440</v>
      </c>
      <c r="I126" s="100">
        <f t="shared" si="23"/>
        <v>157440</v>
      </c>
      <c r="J126" s="204"/>
    </row>
    <row r="127" spans="2:10" ht="14.25" customHeight="1">
      <c r="B127" s="214" t="s">
        <v>220</v>
      </c>
      <c r="C127" s="35" t="s">
        <v>217</v>
      </c>
      <c r="D127" s="100">
        <f t="shared" ref="D127:I127" si="24">(COUNT(D22:D119))*36000*D16</f>
        <v>5446.8</v>
      </c>
      <c r="E127" s="100">
        <f t="shared" si="24"/>
        <v>5446.8</v>
      </c>
      <c r="F127" s="100">
        <f t="shared" si="24"/>
        <v>5446.8</v>
      </c>
      <c r="G127" s="100">
        <f t="shared" si="24"/>
        <v>5446.8</v>
      </c>
      <c r="H127" s="100">
        <f t="shared" si="24"/>
        <v>5446.8</v>
      </c>
      <c r="I127" s="100">
        <f t="shared" si="24"/>
        <v>5446.8</v>
      </c>
      <c r="J127" s="204"/>
    </row>
    <row r="128" spans="2:10" ht="14.25" customHeight="1">
      <c r="B128" s="214" t="s">
        <v>221</v>
      </c>
      <c r="C128" s="35" t="s">
        <v>217</v>
      </c>
      <c r="D128" s="100">
        <f t="shared" ref="D128:I128" si="25">(COUNT(D22:D119))*44000*D17</f>
        <v>22066</v>
      </c>
      <c r="E128" s="100">
        <f t="shared" si="25"/>
        <v>22066</v>
      </c>
      <c r="F128" s="100">
        <f t="shared" si="25"/>
        <v>22066</v>
      </c>
      <c r="G128" s="100">
        <f t="shared" si="25"/>
        <v>22066</v>
      </c>
      <c r="H128" s="100">
        <f t="shared" si="25"/>
        <v>22066</v>
      </c>
      <c r="I128" s="100">
        <f t="shared" si="25"/>
        <v>22066</v>
      </c>
      <c r="J128" s="204"/>
    </row>
    <row r="129" spans="2:10" ht="14.25" customHeight="1">
      <c r="B129" s="215" t="s">
        <v>254</v>
      </c>
      <c r="C129" s="207" t="s">
        <v>211</v>
      </c>
      <c r="D129" s="216">
        <f t="shared" ref="D129:I129" si="26">(SUMIF($C$23:$C$119,"Full-time",D$23:D$119))*D18</f>
        <v>0</v>
      </c>
      <c r="E129" s="216">
        <f t="shared" si="26"/>
        <v>0</v>
      </c>
      <c r="F129" s="216">
        <f t="shared" si="26"/>
        <v>0</v>
      </c>
      <c r="G129" s="216">
        <f t="shared" si="26"/>
        <v>0</v>
      </c>
      <c r="H129" s="216">
        <f t="shared" si="26"/>
        <v>0</v>
      </c>
      <c r="I129" s="216">
        <f t="shared" si="26"/>
        <v>0</v>
      </c>
      <c r="J129" s="87"/>
    </row>
    <row r="130" spans="2:10" ht="14.25" customHeight="1">
      <c r="B130" s="217"/>
      <c r="C130" s="197" t="s">
        <v>255</v>
      </c>
      <c r="D130" s="198">
        <f t="shared" ref="D130:I130" si="27">SUM(D123:D129)</f>
        <v>79381.8</v>
      </c>
      <c r="E130" s="198">
        <f t="shared" si="27"/>
        <v>372014.95275</v>
      </c>
      <c r="F130" s="198">
        <f t="shared" si="27"/>
        <v>486451.25749999995</v>
      </c>
      <c r="G130" s="198">
        <f t="shared" si="27"/>
        <v>567661.27450000006</v>
      </c>
      <c r="H130" s="198">
        <f t="shared" si="27"/>
        <v>615849.1100000001</v>
      </c>
      <c r="I130" s="198">
        <f t="shared" si="27"/>
        <v>628778.8395</v>
      </c>
      <c r="J130" s="211"/>
    </row>
    <row r="131" spans="2:10" ht="14.25" customHeight="1">
      <c r="B131" s="77"/>
      <c r="C131" s="101"/>
      <c r="D131" s="78"/>
      <c r="E131" s="78"/>
      <c r="F131" s="78"/>
      <c r="G131" s="78"/>
      <c r="H131" s="78"/>
      <c r="I131" s="78"/>
      <c r="J131" s="102"/>
    </row>
    <row r="132" spans="2:10" ht="18.75" customHeight="1">
      <c r="B132" s="103"/>
      <c r="C132" s="33" t="s">
        <v>256</v>
      </c>
      <c r="D132" s="104">
        <f t="shared" ref="D132:I132" si="28">D130+D120</f>
        <v>206381.8</v>
      </c>
      <c r="E132" s="104">
        <f t="shared" si="28"/>
        <v>985859.45274999994</v>
      </c>
      <c r="F132" s="104">
        <f t="shared" si="28"/>
        <v>1338156.2574999998</v>
      </c>
      <c r="G132" s="104">
        <f t="shared" si="28"/>
        <v>1574077.2745000001</v>
      </c>
      <c r="H132" s="104">
        <f t="shared" si="28"/>
        <v>1718969.11</v>
      </c>
      <c r="I132" s="104">
        <f t="shared" si="28"/>
        <v>1764999.8395</v>
      </c>
      <c r="J132" s="97"/>
    </row>
    <row r="133" spans="2:10" ht="14.25" customHeight="1">
      <c r="C133" s="35"/>
      <c r="D133" s="42"/>
      <c r="E133" s="42"/>
      <c r="F133" s="42"/>
      <c r="G133" s="42"/>
      <c r="H133" s="42"/>
      <c r="I133" s="42"/>
      <c r="J133" s="97"/>
    </row>
    <row r="134" spans="2:10" ht="14.25" customHeight="1">
      <c r="C134" s="105" t="s">
        <v>257</v>
      </c>
      <c r="D134" s="106">
        <f t="shared" ref="D134:I134" si="29">IFERROR((D120/D132),0)</f>
        <v>0.61536433929736056</v>
      </c>
      <c r="E134" s="106">
        <f t="shared" si="29"/>
        <v>0.62264909900464516</v>
      </c>
      <c r="F134" s="106">
        <f t="shared" si="29"/>
        <v>0.63647649161032305</v>
      </c>
      <c r="G134" s="106">
        <f t="shared" si="29"/>
        <v>0.63936886473358456</v>
      </c>
      <c r="H134" s="106">
        <f t="shared" si="29"/>
        <v>0.64173346314524515</v>
      </c>
      <c r="I134" s="106">
        <f t="shared" si="29"/>
        <v>0.64375133332696266</v>
      </c>
      <c r="J134" s="97"/>
    </row>
    <row r="135" spans="2:10" ht="14.25" customHeight="1">
      <c r="C135" s="105" t="s">
        <v>258</v>
      </c>
      <c r="D135" s="106">
        <f t="shared" ref="D135:I135" si="30">IFERROR((D130/D132),0)</f>
        <v>0.38463566070263949</v>
      </c>
      <c r="E135" s="106">
        <f t="shared" si="30"/>
        <v>0.3773509009953549</v>
      </c>
      <c r="F135" s="106">
        <f t="shared" si="30"/>
        <v>0.36352350838967701</v>
      </c>
      <c r="G135" s="106">
        <f t="shared" si="30"/>
        <v>0.36063113526641544</v>
      </c>
      <c r="H135" s="106">
        <f t="shared" si="30"/>
        <v>0.35826653685475479</v>
      </c>
      <c r="I135" s="106">
        <f t="shared" si="30"/>
        <v>0.3562486666730374</v>
      </c>
      <c r="J135" s="97"/>
    </row>
    <row r="136" spans="2:10" ht="14.25" customHeight="1">
      <c r="C136" s="105" t="s">
        <v>259</v>
      </c>
      <c r="D136" s="218"/>
      <c r="E136" s="107">
        <f t="shared" ref="E136:I136" si="31">IFERROR(E132/E8,"-")</f>
        <v>5633.4825871428566</v>
      </c>
      <c r="F136" s="107">
        <f t="shared" si="31"/>
        <v>5947.3611444444441</v>
      </c>
      <c r="G136" s="107">
        <f t="shared" si="31"/>
        <v>5246.9242483333337</v>
      </c>
      <c r="H136" s="107">
        <f t="shared" si="31"/>
        <v>5208.9973030303036</v>
      </c>
      <c r="I136" s="107">
        <f t="shared" si="31"/>
        <v>5348.4843621212121</v>
      </c>
      <c r="J136" s="97"/>
    </row>
    <row r="137" spans="2:10" ht="14.25" customHeight="1">
      <c r="C137" s="105" t="s">
        <v>260</v>
      </c>
      <c r="D137" s="108"/>
      <c r="E137" s="219">
        <f t="shared" ref="E137:I137" si="32">IFERROR(E8/(COUNTIFS(E23:E51,"&gt;0",$C23:$C51,"Full-time")),"-")</f>
        <v>43.75</v>
      </c>
      <c r="F137" s="219">
        <f t="shared" si="32"/>
        <v>45</v>
      </c>
      <c r="G137" s="219">
        <f t="shared" si="32"/>
        <v>42.857142857142854</v>
      </c>
      <c r="H137" s="219">
        <f t="shared" si="32"/>
        <v>41.25</v>
      </c>
      <c r="I137" s="219">
        <f t="shared" si="32"/>
        <v>41.25</v>
      </c>
      <c r="J137" s="97"/>
    </row>
    <row r="138" spans="2:10" ht="14.25" customHeight="1">
      <c r="C138" s="35"/>
      <c r="D138" s="75"/>
      <c r="E138" s="75"/>
      <c r="F138" s="75"/>
      <c r="G138" s="75"/>
      <c r="H138" s="75"/>
      <c r="I138" s="75"/>
      <c r="J138" s="57"/>
    </row>
    <row r="139" spans="2:10" ht="14.25" customHeight="1">
      <c r="C139" s="35"/>
      <c r="D139" s="75"/>
      <c r="E139" s="75"/>
      <c r="F139" s="75"/>
      <c r="G139" s="75"/>
      <c r="H139" s="75"/>
      <c r="I139" s="75"/>
      <c r="J139" s="57"/>
    </row>
    <row r="140" spans="2:10" ht="14.25" customHeight="1">
      <c r="C140" s="35"/>
      <c r="D140" s="75"/>
      <c r="E140" s="75"/>
      <c r="F140" s="75"/>
      <c r="G140" s="75"/>
      <c r="H140" s="75"/>
      <c r="I140" s="75"/>
      <c r="J140" s="57"/>
    </row>
    <row r="141" spans="2:10" ht="14.25" customHeight="1">
      <c r="C141" s="35"/>
      <c r="D141" s="75"/>
      <c r="E141" s="75"/>
      <c r="F141" s="75"/>
      <c r="G141" s="75"/>
      <c r="H141" s="75"/>
      <c r="I141" s="75"/>
      <c r="J141" s="57"/>
    </row>
    <row r="142" spans="2:10" ht="14.25" customHeight="1">
      <c r="C142" s="35"/>
      <c r="D142" s="75"/>
      <c r="E142" s="75"/>
      <c r="F142" s="75"/>
      <c r="G142" s="75"/>
      <c r="H142" s="75"/>
      <c r="I142" s="75"/>
      <c r="J142" s="57"/>
    </row>
    <row r="143" spans="2:10" ht="14.25" customHeight="1">
      <c r="C143" s="35"/>
      <c r="D143" s="75"/>
      <c r="E143" s="75"/>
      <c r="F143" s="75"/>
      <c r="G143" s="75"/>
      <c r="H143" s="75"/>
      <c r="I143" s="75"/>
      <c r="J143" s="57"/>
    </row>
    <row r="144" spans="2:10" ht="14.25" customHeight="1">
      <c r="C144" s="35"/>
      <c r="D144" s="75"/>
      <c r="E144" s="75"/>
      <c r="F144" s="75"/>
      <c r="G144" s="75"/>
      <c r="H144" s="75"/>
      <c r="I144" s="75"/>
      <c r="J144" s="57"/>
    </row>
    <row r="145" spans="3:10" ht="14.25" customHeight="1">
      <c r="C145" s="35"/>
      <c r="D145" s="75"/>
      <c r="E145" s="75"/>
      <c r="F145" s="75"/>
      <c r="G145" s="75"/>
      <c r="H145" s="75"/>
      <c r="I145" s="75"/>
      <c r="J145" s="57"/>
    </row>
    <row r="146" spans="3:10" ht="14.25" customHeight="1">
      <c r="C146" s="35"/>
      <c r="D146" s="75"/>
      <c r="E146" s="75"/>
      <c r="F146" s="75"/>
      <c r="G146" s="75"/>
      <c r="H146" s="75"/>
      <c r="I146" s="75"/>
      <c r="J146" s="57"/>
    </row>
    <row r="147" spans="3:10" ht="14.25" customHeight="1">
      <c r="C147" s="35"/>
      <c r="D147" s="75"/>
      <c r="E147" s="75"/>
      <c r="F147" s="75"/>
      <c r="G147" s="75"/>
      <c r="H147" s="75"/>
      <c r="I147" s="75"/>
      <c r="J147" s="57"/>
    </row>
    <row r="148" spans="3:10" ht="14.25" customHeight="1">
      <c r="C148" s="35"/>
      <c r="D148" s="75"/>
      <c r="E148" s="75"/>
      <c r="F148" s="75"/>
      <c r="G148" s="75"/>
      <c r="H148" s="75"/>
      <c r="I148" s="75"/>
      <c r="J148" s="57"/>
    </row>
    <row r="149" spans="3:10" ht="14.25" customHeight="1">
      <c r="C149" s="35"/>
      <c r="D149" s="75"/>
      <c r="E149" s="75"/>
      <c r="F149" s="75"/>
      <c r="G149" s="75"/>
      <c r="H149" s="75"/>
      <c r="I149" s="75"/>
      <c r="J149" s="57"/>
    </row>
    <row r="150" spans="3:10" ht="14.25" customHeight="1">
      <c r="C150" s="35"/>
      <c r="D150" s="75"/>
      <c r="E150" s="75"/>
      <c r="F150" s="75"/>
      <c r="G150" s="75"/>
      <c r="H150" s="75"/>
      <c r="I150" s="75"/>
      <c r="J150" s="5"/>
    </row>
    <row r="151" spans="3:10" ht="14.25" customHeight="1">
      <c r="C151" s="35"/>
      <c r="D151" s="75"/>
      <c r="E151" s="75"/>
      <c r="F151" s="75"/>
      <c r="G151" s="75"/>
      <c r="H151" s="75"/>
      <c r="I151" s="75"/>
      <c r="J151" s="5"/>
    </row>
    <row r="152" spans="3:10" ht="14.25" customHeight="1">
      <c r="C152" s="35"/>
      <c r="D152" s="75"/>
      <c r="E152" s="75"/>
      <c r="F152" s="75"/>
      <c r="G152" s="75"/>
      <c r="H152" s="75"/>
      <c r="I152" s="75"/>
      <c r="J152" s="5"/>
    </row>
    <row r="153" spans="3:10" ht="14.25" customHeight="1">
      <c r="C153" s="35"/>
      <c r="D153" s="75"/>
      <c r="E153" s="75"/>
      <c r="F153" s="75"/>
      <c r="G153" s="75"/>
      <c r="H153" s="75"/>
      <c r="I153" s="75"/>
      <c r="J153" s="5"/>
    </row>
    <row r="154" spans="3:10" ht="14.25" customHeight="1">
      <c r="C154" s="35"/>
      <c r="D154" s="75"/>
      <c r="E154" s="75"/>
      <c r="F154" s="75"/>
      <c r="G154" s="75"/>
      <c r="H154" s="75"/>
      <c r="I154" s="75"/>
      <c r="J154" s="5"/>
    </row>
    <row r="155" spans="3:10" ht="14.25" customHeight="1">
      <c r="C155" s="35"/>
      <c r="D155" s="75"/>
      <c r="E155" s="75"/>
      <c r="F155" s="75"/>
      <c r="G155" s="75"/>
      <c r="H155" s="75"/>
      <c r="I155" s="75"/>
      <c r="J155" s="5"/>
    </row>
    <row r="156" spans="3:10" ht="14.25" customHeight="1">
      <c r="C156" s="35"/>
      <c r="D156" s="75"/>
      <c r="E156" s="75"/>
      <c r="F156" s="75"/>
      <c r="G156" s="75"/>
      <c r="H156" s="75"/>
      <c r="I156" s="75"/>
      <c r="J156" s="5"/>
    </row>
    <row r="157" spans="3:10" ht="14.25" customHeight="1">
      <c r="C157" s="35"/>
      <c r="D157" s="75"/>
      <c r="E157" s="75"/>
      <c r="F157" s="75"/>
      <c r="G157" s="75"/>
      <c r="H157" s="75"/>
      <c r="I157" s="75"/>
      <c r="J157" s="5"/>
    </row>
    <row r="158" spans="3:10" ht="14.25" customHeight="1">
      <c r="C158" s="35"/>
      <c r="D158" s="75"/>
      <c r="E158" s="75"/>
      <c r="F158" s="75"/>
      <c r="G158" s="75"/>
      <c r="H158" s="75"/>
      <c r="I158" s="75"/>
      <c r="J158" s="5"/>
    </row>
    <row r="159" spans="3:10" ht="14.25" customHeight="1">
      <c r="C159" s="35"/>
      <c r="D159" s="75"/>
      <c r="E159" s="75"/>
      <c r="F159" s="75"/>
      <c r="G159" s="75"/>
      <c r="H159" s="75"/>
      <c r="I159" s="75"/>
      <c r="J159" s="5"/>
    </row>
    <row r="160" spans="3:10" ht="14.25" customHeight="1">
      <c r="C160" s="35"/>
      <c r="D160" s="75"/>
      <c r="E160" s="75"/>
      <c r="F160" s="75"/>
      <c r="G160" s="75"/>
      <c r="H160" s="75"/>
      <c r="I160" s="75"/>
      <c r="J160" s="5"/>
    </row>
    <row r="161" spans="3:10" ht="14.25" customHeight="1">
      <c r="C161" s="35"/>
      <c r="D161" s="75"/>
      <c r="E161" s="75"/>
      <c r="F161" s="75"/>
      <c r="G161" s="75"/>
      <c r="H161" s="75"/>
      <c r="I161" s="75"/>
      <c r="J161" s="5"/>
    </row>
    <row r="162" spans="3:10" ht="14.25" customHeight="1">
      <c r="C162" s="35"/>
      <c r="D162" s="75"/>
      <c r="E162" s="75"/>
      <c r="F162" s="75"/>
      <c r="G162" s="75"/>
      <c r="H162" s="75"/>
      <c r="I162" s="75"/>
      <c r="J162" s="5"/>
    </row>
    <row r="163" spans="3:10" ht="14.25" customHeight="1">
      <c r="C163" s="35"/>
      <c r="D163" s="75"/>
      <c r="E163" s="75"/>
      <c r="F163" s="75"/>
      <c r="G163" s="75"/>
      <c r="H163" s="75"/>
      <c r="I163" s="75"/>
      <c r="J163" s="5"/>
    </row>
    <row r="164" spans="3:10" ht="14.25" customHeight="1">
      <c r="C164" s="35"/>
      <c r="D164" s="75"/>
      <c r="E164" s="75"/>
      <c r="F164" s="75"/>
      <c r="G164" s="75"/>
      <c r="H164" s="75"/>
      <c r="I164" s="75"/>
      <c r="J164" s="5"/>
    </row>
    <row r="165" spans="3:10" ht="14.25" customHeight="1">
      <c r="C165" s="35"/>
      <c r="D165" s="75"/>
      <c r="E165" s="75"/>
      <c r="F165" s="75"/>
      <c r="G165" s="75"/>
      <c r="H165" s="75"/>
      <c r="I165" s="75"/>
      <c r="J165" s="5"/>
    </row>
    <row r="166" spans="3:10" ht="14.25" customHeight="1">
      <c r="C166" s="35"/>
      <c r="D166" s="75"/>
      <c r="E166" s="75"/>
      <c r="F166" s="75"/>
      <c r="G166" s="75"/>
      <c r="H166" s="75"/>
      <c r="I166" s="75"/>
      <c r="J166" s="5"/>
    </row>
    <row r="167" spans="3:10" ht="14.25" customHeight="1">
      <c r="C167" s="35"/>
      <c r="D167" s="75"/>
      <c r="E167" s="75"/>
      <c r="F167" s="75"/>
      <c r="G167" s="75"/>
      <c r="H167" s="75"/>
      <c r="I167" s="75"/>
      <c r="J167" s="5"/>
    </row>
    <row r="168" spans="3:10" ht="14.25" customHeight="1">
      <c r="C168" s="35"/>
      <c r="D168" s="75"/>
      <c r="E168" s="75"/>
      <c r="F168" s="75"/>
      <c r="G168" s="75"/>
      <c r="H168" s="75"/>
      <c r="I168" s="75"/>
      <c r="J168" s="5"/>
    </row>
    <row r="169" spans="3:10" ht="14.25" customHeight="1">
      <c r="C169" s="35"/>
      <c r="J169" s="5"/>
    </row>
    <row r="170" spans="3:10" ht="14.25" customHeight="1">
      <c r="C170" s="35"/>
      <c r="J170" s="5"/>
    </row>
    <row r="171" spans="3:10" ht="14.25" customHeight="1">
      <c r="C171" s="35"/>
      <c r="J171" s="5"/>
    </row>
    <row r="172" spans="3:10" ht="14.25" customHeight="1">
      <c r="C172" s="35"/>
      <c r="J172" s="5"/>
    </row>
    <row r="173" spans="3:10" ht="14.25" customHeight="1">
      <c r="C173" s="35"/>
      <c r="J173" s="5"/>
    </row>
    <row r="174" spans="3:10" ht="14.25" customHeight="1">
      <c r="C174" s="35"/>
      <c r="J174" s="5"/>
    </row>
    <row r="175" spans="3:10" ht="14.25" customHeight="1">
      <c r="C175" s="35"/>
      <c r="J175" s="5"/>
    </row>
    <row r="176" spans="3:10" ht="14.25" customHeight="1">
      <c r="C176" s="35"/>
      <c r="J176" s="5"/>
    </row>
    <row r="177" spans="10:10" ht="14.25" customHeight="1">
      <c r="J177" s="5"/>
    </row>
    <row r="178" spans="10:10" ht="14.25" customHeight="1">
      <c r="J178" s="5"/>
    </row>
    <row r="179" spans="10:10" ht="14.25" customHeight="1">
      <c r="J179" s="5"/>
    </row>
    <row r="180" spans="10:10" ht="14.25" customHeight="1">
      <c r="J180" s="5"/>
    </row>
    <row r="181" spans="10:10" ht="14.25" customHeight="1">
      <c r="J181" s="5"/>
    </row>
    <row r="182" spans="10:10" ht="14.25" customHeight="1">
      <c r="J182" s="5"/>
    </row>
    <row r="183" spans="10:10" ht="14.25" customHeight="1">
      <c r="J183" s="5"/>
    </row>
    <row r="184" spans="10:10" ht="14.25" customHeight="1">
      <c r="J184" s="5"/>
    </row>
    <row r="185" spans="10:10" ht="14.25" customHeight="1">
      <c r="J185" s="5"/>
    </row>
    <row r="186" spans="10:10" ht="14.25" customHeight="1">
      <c r="J186" s="5"/>
    </row>
    <row r="187" spans="10:10" ht="14.25" customHeight="1">
      <c r="J187" s="5"/>
    </row>
    <row r="188" spans="10:10" ht="14.25" customHeight="1">
      <c r="J188" s="5"/>
    </row>
    <row r="189" spans="10:10" ht="14.25" customHeight="1">
      <c r="J189" s="5"/>
    </row>
    <row r="190" spans="10:10" ht="14.25" customHeight="1">
      <c r="J190" s="5"/>
    </row>
    <row r="191" spans="10:10" ht="14.25" customHeight="1">
      <c r="J191" s="5"/>
    </row>
    <row r="192" spans="10:10" ht="14.25" customHeight="1">
      <c r="J192" s="5"/>
    </row>
    <row r="193" spans="10:10" ht="14.25" customHeight="1">
      <c r="J193" s="5"/>
    </row>
    <row r="194" spans="10:10" ht="14.25" customHeight="1">
      <c r="J194" s="5"/>
    </row>
    <row r="195" spans="10:10" ht="14.25" customHeight="1">
      <c r="J195" s="5"/>
    </row>
    <row r="196" spans="10:10" ht="14.25" customHeight="1">
      <c r="J196" s="5"/>
    </row>
    <row r="197" spans="10:10" ht="14.25" customHeight="1">
      <c r="J197" s="5"/>
    </row>
    <row r="198" spans="10:10" ht="14.25" customHeight="1">
      <c r="J198" s="5"/>
    </row>
    <row r="199" spans="10:10" ht="14.25" customHeight="1">
      <c r="J199" s="5"/>
    </row>
    <row r="200" spans="10:10" ht="14.25" customHeight="1">
      <c r="J200" s="5"/>
    </row>
    <row r="201" spans="10:10" ht="14.25" customHeight="1">
      <c r="J201" s="5"/>
    </row>
    <row r="202" spans="10:10" ht="14.25" customHeight="1">
      <c r="J202" s="5"/>
    </row>
    <row r="203" spans="10:10" ht="14.25" customHeight="1">
      <c r="J203" s="5"/>
    </row>
    <row r="204" spans="10:10" ht="14.25" customHeight="1">
      <c r="J204" s="5"/>
    </row>
    <row r="205" spans="10:10" ht="14.25" customHeight="1">
      <c r="J205" s="5"/>
    </row>
    <row r="206" spans="10:10" ht="14.25" customHeight="1">
      <c r="J206" s="5"/>
    </row>
    <row r="207" spans="10:10" ht="14.25" customHeight="1">
      <c r="J207" s="5"/>
    </row>
    <row r="208" spans="10:10" ht="14.25" customHeight="1">
      <c r="J208" s="5"/>
    </row>
    <row r="209" spans="10:10" ht="14.25" customHeight="1">
      <c r="J209" s="5"/>
    </row>
    <row r="210" spans="10:10" ht="14.25" customHeight="1">
      <c r="J210" s="5"/>
    </row>
    <row r="211" spans="10:10" ht="14.25" customHeight="1">
      <c r="J211" s="5"/>
    </row>
    <row r="212" spans="10:10" ht="14.25" customHeight="1">
      <c r="J212" s="5"/>
    </row>
    <row r="213" spans="10:10" ht="14.25" customHeight="1">
      <c r="J213" s="5"/>
    </row>
    <row r="214" spans="10:10" ht="14.25" customHeight="1">
      <c r="J214" s="5"/>
    </row>
    <row r="215" spans="10:10" ht="14.25" customHeight="1">
      <c r="J215" s="5"/>
    </row>
    <row r="216" spans="10:10" ht="14.25" customHeight="1">
      <c r="J216" s="5"/>
    </row>
    <row r="217" spans="10:10" ht="14.25" customHeight="1">
      <c r="J217" s="5"/>
    </row>
    <row r="218" spans="10:10" ht="14.25" customHeight="1">
      <c r="J218" s="5"/>
    </row>
    <row r="219" spans="10:10" ht="14.25" customHeight="1">
      <c r="J219" s="5"/>
    </row>
    <row r="220" spans="10:10" ht="14.25" customHeight="1">
      <c r="J220" s="5"/>
    </row>
    <row r="221" spans="10:10" ht="14.25" customHeight="1">
      <c r="J221" s="5"/>
    </row>
    <row r="222" spans="10:10" ht="14.25" customHeight="1">
      <c r="J222" s="5"/>
    </row>
    <row r="223" spans="10:10" ht="14.25" customHeight="1">
      <c r="J223" s="5"/>
    </row>
    <row r="224" spans="10:10" ht="14.25" customHeight="1">
      <c r="J224" s="5"/>
    </row>
    <row r="225" spans="10:10" ht="14.25" customHeight="1">
      <c r="J225" s="5"/>
    </row>
    <row r="226" spans="10:10" ht="14.25" customHeight="1">
      <c r="J226" s="5"/>
    </row>
    <row r="227" spans="10:10" ht="14.25" customHeight="1">
      <c r="J227" s="5"/>
    </row>
    <row r="228" spans="10:10" ht="14.25" customHeight="1">
      <c r="J228" s="5"/>
    </row>
    <row r="229" spans="10:10" ht="14.25" customHeight="1">
      <c r="J229" s="5"/>
    </row>
    <row r="230" spans="10:10" ht="14.25" customHeight="1">
      <c r="J230" s="5"/>
    </row>
    <row r="231" spans="10:10" ht="14.25" customHeight="1">
      <c r="J231" s="5"/>
    </row>
    <row r="232" spans="10:10" ht="14.25" customHeight="1">
      <c r="J232" s="5"/>
    </row>
    <row r="233" spans="10:10" ht="14.25" customHeight="1">
      <c r="J233" s="5"/>
    </row>
    <row r="234" spans="10:10" ht="14.25" customHeight="1">
      <c r="J234" s="5"/>
    </row>
    <row r="235" spans="10:10" ht="14.25" customHeight="1">
      <c r="J235" s="5"/>
    </row>
    <row r="236" spans="10:10" ht="14.25" customHeight="1">
      <c r="J236" s="5"/>
    </row>
    <row r="237" spans="10:10" ht="14.25" customHeight="1">
      <c r="J237" s="5"/>
    </row>
    <row r="238" spans="10:10" ht="14.25" customHeight="1">
      <c r="J238" s="5"/>
    </row>
    <row r="239" spans="10:10" ht="14.25" customHeight="1">
      <c r="J239" s="5"/>
    </row>
    <row r="240" spans="10:10" ht="14.25" customHeight="1">
      <c r="J240" s="5"/>
    </row>
    <row r="241" spans="10:10" ht="14.25" customHeight="1">
      <c r="J241" s="5"/>
    </row>
    <row r="242" spans="10:10" ht="14.25" customHeight="1">
      <c r="J242" s="5"/>
    </row>
    <row r="243" spans="10:10" ht="14.25" customHeight="1">
      <c r="J243" s="5"/>
    </row>
    <row r="244" spans="10:10" ht="14.25" customHeight="1">
      <c r="J244" s="5"/>
    </row>
    <row r="245" spans="10:10" ht="14.25" customHeight="1">
      <c r="J245" s="5"/>
    </row>
    <row r="246" spans="10:10" ht="14.25" customHeight="1">
      <c r="J246" s="5"/>
    </row>
    <row r="247" spans="10:10" ht="14.25" customHeight="1">
      <c r="J247" s="5"/>
    </row>
    <row r="248" spans="10:10" ht="14.25" customHeight="1">
      <c r="J248" s="5"/>
    </row>
    <row r="249" spans="10:10" ht="14.25" customHeight="1">
      <c r="J249" s="5"/>
    </row>
    <row r="250" spans="10:10" ht="14.25" customHeight="1">
      <c r="J250" s="5"/>
    </row>
    <row r="251" spans="10:10" ht="14.25" customHeight="1">
      <c r="J251" s="5"/>
    </row>
    <row r="252" spans="10:10" ht="14.25" customHeight="1">
      <c r="J252" s="5"/>
    </row>
    <row r="253" spans="10:10" ht="14.25" customHeight="1">
      <c r="J253" s="5"/>
    </row>
    <row r="254" spans="10:10" ht="14.25" customHeight="1">
      <c r="J254" s="5"/>
    </row>
    <row r="255" spans="10:10" ht="14.25" customHeight="1">
      <c r="J255" s="5"/>
    </row>
    <row r="256" spans="10:10" ht="14.25" customHeight="1">
      <c r="J256" s="5"/>
    </row>
    <row r="257" spans="10:10" ht="14.25" customHeight="1">
      <c r="J257" s="5"/>
    </row>
    <row r="258" spans="10:10" ht="14.25" customHeight="1">
      <c r="J258" s="5"/>
    </row>
    <row r="259" spans="10:10" ht="14.25" customHeight="1">
      <c r="J259" s="5"/>
    </row>
    <row r="260" spans="10:10" ht="14.25" customHeight="1">
      <c r="J260" s="5"/>
    </row>
    <row r="261" spans="10:10" ht="14.25" customHeight="1">
      <c r="J261" s="5"/>
    </row>
    <row r="262" spans="10:10" ht="14.25" customHeight="1">
      <c r="J262" s="5"/>
    </row>
    <row r="263" spans="10:10" ht="14.25" customHeight="1">
      <c r="J263" s="5"/>
    </row>
    <row r="264" spans="10:10" ht="14.25" customHeight="1">
      <c r="J264" s="5"/>
    </row>
    <row r="265" spans="10:10" ht="14.25" customHeight="1">
      <c r="J265" s="5"/>
    </row>
    <row r="266" spans="10:10" ht="14.25" customHeight="1">
      <c r="J266" s="5"/>
    </row>
    <row r="267" spans="10:10" ht="14.25" customHeight="1">
      <c r="J267" s="5"/>
    </row>
    <row r="268" spans="10:10" ht="14.25" customHeight="1">
      <c r="J268" s="5"/>
    </row>
    <row r="269" spans="10:10" ht="14.25" customHeight="1">
      <c r="J269" s="5"/>
    </row>
    <row r="270" spans="10:10" ht="14.25" customHeight="1">
      <c r="J270" s="5"/>
    </row>
    <row r="271" spans="10:10" ht="14.25" customHeight="1">
      <c r="J271" s="5"/>
    </row>
    <row r="272" spans="10:10" ht="14.25" customHeight="1">
      <c r="J272" s="5"/>
    </row>
    <row r="273" spans="10:10" ht="14.25" customHeight="1">
      <c r="J273" s="5"/>
    </row>
    <row r="274" spans="10:10" ht="14.25" customHeight="1">
      <c r="J274" s="5"/>
    </row>
    <row r="275" spans="10:10" ht="14.25" customHeight="1">
      <c r="J275" s="5"/>
    </row>
    <row r="276" spans="10:10" ht="14.25" customHeight="1">
      <c r="J276" s="5"/>
    </row>
    <row r="277" spans="10:10" ht="14.25" customHeight="1">
      <c r="J277" s="5"/>
    </row>
    <row r="278" spans="10:10" ht="14.25" customHeight="1">
      <c r="J278" s="5"/>
    </row>
    <row r="279" spans="10:10" ht="14.25" customHeight="1">
      <c r="J279" s="5"/>
    </row>
    <row r="280" spans="10:10" ht="14.25" customHeight="1">
      <c r="J280" s="5"/>
    </row>
    <row r="281" spans="10:10" ht="14.25" customHeight="1">
      <c r="J281" s="5"/>
    </row>
    <row r="282" spans="10:10" ht="14.25" customHeight="1">
      <c r="J282" s="5"/>
    </row>
    <row r="283" spans="10:10" ht="14.25" customHeight="1">
      <c r="J283" s="5"/>
    </row>
    <row r="284" spans="10:10" ht="14.25" customHeight="1">
      <c r="J284" s="5"/>
    </row>
    <row r="285" spans="10:10" ht="14.25" customHeight="1">
      <c r="J285" s="5"/>
    </row>
    <row r="286" spans="10:10" ht="14.25" customHeight="1">
      <c r="J286" s="5"/>
    </row>
    <row r="287" spans="10:10" ht="14.25" customHeight="1">
      <c r="J287" s="5"/>
    </row>
    <row r="288" spans="10:10" ht="14.25" customHeight="1">
      <c r="J288" s="5"/>
    </row>
    <row r="289" spans="10:10" ht="14.25" customHeight="1">
      <c r="J289" s="5"/>
    </row>
    <row r="290" spans="10:10" ht="14.25" customHeight="1">
      <c r="J290" s="5"/>
    </row>
    <row r="291" spans="10:10" ht="14.25" customHeight="1">
      <c r="J291" s="5"/>
    </row>
    <row r="292" spans="10:10" ht="14.25" customHeight="1">
      <c r="J292" s="5"/>
    </row>
    <row r="293" spans="10:10" ht="14.25" customHeight="1">
      <c r="J293" s="5"/>
    </row>
    <row r="294" spans="10:10" ht="14.25" customHeight="1">
      <c r="J294" s="5"/>
    </row>
    <row r="295" spans="10:10" ht="14.25" customHeight="1">
      <c r="J295" s="5"/>
    </row>
    <row r="296" spans="10:10" ht="14.25" customHeight="1">
      <c r="J296" s="5"/>
    </row>
    <row r="297" spans="10:10" ht="14.25" customHeight="1">
      <c r="J297" s="5"/>
    </row>
    <row r="298" spans="10:10" ht="14.25" customHeight="1">
      <c r="J298" s="5"/>
    </row>
    <row r="299" spans="10:10" ht="14.25" customHeight="1">
      <c r="J299" s="5"/>
    </row>
    <row r="300" spans="10:10" ht="14.25" customHeight="1">
      <c r="J300" s="5"/>
    </row>
    <row r="301" spans="10:10" ht="14.25" customHeight="1">
      <c r="J301" s="5"/>
    </row>
    <row r="302" spans="10:10" ht="14.25" customHeight="1">
      <c r="J302" s="5"/>
    </row>
    <row r="303" spans="10:10" ht="14.25" customHeight="1">
      <c r="J303" s="5"/>
    </row>
    <row r="304" spans="10:10" ht="14.25" customHeight="1">
      <c r="J304" s="5"/>
    </row>
    <row r="305" spans="10:10" ht="14.25" customHeight="1">
      <c r="J305" s="5"/>
    </row>
    <row r="306" spans="10:10" ht="14.25" customHeight="1">
      <c r="J306" s="5"/>
    </row>
    <row r="307" spans="10:10" ht="14.25" customHeight="1">
      <c r="J307" s="5"/>
    </row>
    <row r="308" spans="10:10" ht="14.25" customHeight="1">
      <c r="J308" s="5"/>
    </row>
    <row r="309" spans="10:10" ht="14.25" customHeight="1">
      <c r="J309" s="5"/>
    </row>
    <row r="310" spans="10:10" ht="14.25" customHeight="1">
      <c r="J310" s="5"/>
    </row>
    <row r="311" spans="10:10" ht="14.25" customHeight="1">
      <c r="J311" s="5"/>
    </row>
    <row r="312" spans="10:10" ht="14.25" customHeight="1">
      <c r="J312" s="5"/>
    </row>
    <row r="313" spans="10:10" ht="14.25" customHeight="1">
      <c r="J313" s="5"/>
    </row>
    <row r="314" spans="10:10" ht="14.25" customHeight="1">
      <c r="J314" s="5"/>
    </row>
    <row r="315" spans="10:10" ht="14.25" customHeight="1">
      <c r="J315" s="5"/>
    </row>
    <row r="316" spans="10:10" ht="14.25" customHeight="1">
      <c r="J316" s="5"/>
    </row>
    <row r="317" spans="10:10" ht="14.25" customHeight="1">
      <c r="J317" s="5"/>
    </row>
    <row r="318" spans="10:10" ht="14.25" customHeight="1">
      <c r="J318" s="5"/>
    </row>
    <row r="319" spans="10:10" ht="14.25" customHeight="1">
      <c r="J319" s="5"/>
    </row>
    <row r="320" spans="10:10" ht="14.25" customHeight="1">
      <c r="J320" s="5"/>
    </row>
    <row r="321" spans="10:10" ht="14.25" customHeight="1">
      <c r="J321" s="5"/>
    </row>
    <row r="322" spans="10:10" ht="14.25" customHeight="1">
      <c r="J322" s="5"/>
    </row>
    <row r="323" spans="10:10" ht="14.25" customHeight="1">
      <c r="J323" s="5"/>
    </row>
    <row r="324" spans="10:10" ht="14.25" customHeight="1">
      <c r="J324" s="5"/>
    </row>
    <row r="325" spans="10:10" ht="14.25" customHeight="1">
      <c r="J325" s="5"/>
    </row>
    <row r="326" spans="10:10" ht="14.25" customHeight="1">
      <c r="J326" s="5"/>
    </row>
    <row r="327" spans="10:10" ht="14.25" customHeight="1">
      <c r="J327" s="5"/>
    </row>
    <row r="328" spans="10:10" ht="14.25" customHeight="1">
      <c r="J328" s="5"/>
    </row>
    <row r="329" spans="10:10" ht="14.25" customHeight="1">
      <c r="J329" s="5"/>
    </row>
    <row r="330" spans="10:10" ht="14.25" customHeight="1">
      <c r="J330" s="5"/>
    </row>
    <row r="331" spans="10:10" ht="14.25" customHeight="1">
      <c r="J331" s="5"/>
    </row>
    <row r="332" spans="10:10" ht="14.25" customHeight="1">
      <c r="J332" s="5"/>
    </row>
    <row r="333" spans="10:10" ht="14.25" customHeight="1">
      <c r="J333" s="5"/>
    </row>
    <row r="334" spans="10:10" ht="14.25" customHeight="1">
      <c r="J334" s="5"/>
    </row>
    <row r="335" spans="10:10" ht="14.25" customHeight="1">
      <c r="J335" s="5"/>
    </row>
    <row r="336" spans="10:10" ht="14.25" customHeight="1">
      <c r="J336" s="5"/>
    </row>
    <row r="337" spans="10:10" ht="14.25" customHeight="1">
      <c r="J337" s="5"/>
    </row>
    <row r="338" spans="10:10" ht="14.25" customHeight="1">
      <c r="J338" s="5"/>
    </row>
    <row r="339" spans="10:10" ht="14.25" customHeight="1">
      <c r="J339" s="5"/>
    </row>
    <row r="340" spans="10:10" ht="14.25" customHeight="1">
      <c r="J340" s="5"/>
    </row>
    <row r="341" spans="10:10" ht="14.25" customHeight="1">
      <c r="J341" s="5"/>
    </row>
    <row r="342" spans="10:10" ht="14.25" customHeight="1">
      <c r="J342" s="5"/>
    </row>
    <row r="343" spans="10:10" ht="14.25" customHeight="1">
      <c r="J343" s="5"/>
    </row>
    <row r="344" spans="10:10" ht="14.25" customHeight="1">
      <c r="J344" s="5"/>
    </row>
    <row r="345" spans="10:10" ht="14.25" customHeight="1">
      <c r="J345" s="5"/>
    </row>
    <row r="346" spans="10:10" ht="14.25" customHeight="1">
      <c r="J346" s="5"/>
    </row>
    <row r="347" spans="10:10" ht="14.25" customHeight="1">
      <c r="J347" s="5"/>
    </row>
    <row r="348" spans="10:10" ht="14.25" customHeight="1">
      <c r="J348" s="5"/>
    </row>
    <row r="349" spans="10:10" ht="14.25" customHeight="1">
      <c r="J349" s="5"/>
    </row>
    <row r="350" spans="10:10" ht="14.25" customHeight="1">
      <c r="J350" s="5"/>
    </row>
    <row r="351" spans="10:10" ht="14.25" customHeight="1">
      <c r="J351" s="5"/>
    </row>
    <row r="352" spans="10:10" ht="14.25" customHeight="1">
      <c r="J352" s="5"/>
    </row>
    <row r="353" spans="10:10" ht="14.25" customHeight="1">
      <c r="J353" s="5"/>
    </row>
    <row r="354" spans="10:10" ht="14.25" customHeight="1">
      <c r="J354" s="5"/>
    </row>
    <row r="355" spans="10:10" ht="14.25" customHeight="1">
      <c r="J355" s="5"/>
    </row>
    <row r="356" spans="10:10" ht="14.25" customHeight="1">
      <c r="J356" s="5"/>
    </row>
    <row r="357" spans="10:10" ht="14.25" customHeight="1">
      <c r="J357" s="5"/>
    </row>
    <row r="358" spans="10:10" ht="14.25" customHeight="1">
      <c r="J358" s="5"/>
    </row>
    <row r="359" spans="10:10" ht="14.25" customHeight="1">
      <c r="J359" s="5"/>
    </row>
    <row r="360" spans="10:10" ht="14.25" customHeight="1">
      <c r="J360" s="5"/>
    </row>
    <row r="361" spans="10:10" ht="14.25" customHeight="1">
      <c r="J361" s="5"/>
    </row>
    <row r="362" spans="10:10" ht="14.25" customHeight="1">
      <c r="J362" s="5"/>
    </row>
    <row r="363" spans="10:10" ht="14.25" customHeight="1">
      <c r="J363" s="5"/>
    </row>
    <row r="364" spans="10:10" ht="14.25" customHeight="1">
      <c r="J364" s="5"/>
    </row>
    <row r="365" spans="10:10" ht="14.25" customHeight="1">
      <c r="J365" s="5"/>
    </row>
    <row r="366" spans="10:10" ht="14.25" customHeight="1">
      <c r="J366" s="5"/>
    </row>
    <row r="367" spans="10:10" ht="14.25" customHeight="1">
      <c r="J367" s="5"/>
    </row>
    <row r="368" spans="10:10" ht="14.25" customHeight="1">
      <c r="J368" s="5"/>
    </row>
    <row r="369" spans="10:10" ht="14.25" customHeight="1">
      <c r="J369" s="5"/>
    </row>
    <row r="370" spans="10:10" ht="14.25" customHeight="1">
      <c r="J370" s="5"/>
    </row>
    <row r="371" spans="10:10" ht="14.25" customHeight="1">
      <c r="J371" s="5"/>
    </row>
    <row r="372" spans="10:10" ht="14.25" customHeight="1">
      <c r="J372" s="5"/>
    </row>
    <row r="373" spans="10:10" ht="14.25" customHeight="1">
      <c r="J373" s="5"/>
    </row>
    <row r="374" spans="10:10" ht="14.25" customHeight="1">
      <c r="J374" s="5"/>
    </row>
    <row r="375" spans="10:10" ht="14.25" customHeight="1">
      <c r="J375" s="5"/>
    </row>
    <row r="376" spans="10:10" ht="14.25" customHeight="1">
      <c r="J376" s="5"/>
    </row>
    <row r="377" spans="10:10" ht="14.25" customHeight="1">
      <c r="J377" s="5"/>
    </row>
    <row r="378" spans="10:10" ht="14.25" customHeight="1">
      <c r="J378" s="5"/>
    </row>
    <row r="379" spans="10:10" ht="14.25" customHeight="1">
      <c r="J379" s="5"/>
    </row>
    <row r="380" spans="10:10" ht="14.25" customHeight="1">
      <c r="J380" s="5"/>
    </row>
    <row r="381" spans="10:10" ht="14.25" customHeight="1">
      <c r="J381" s="5"/>
    </row>
    <row r="382" spans="10:10" ht="14.25" customHeight="1">
      <c r="J382" s="5"/>
    </row>
    <row r="383" spans="10:10" ht="14.25" customHeight="1">
      <c r="J383" s="5"/>
    </row>
    <row r="384" spans="10:10" ht="14.25" customHeight="1">
      <c r="J384" s="5"/>
    </row>
    <row r="385" spans="10:10" ht="14.25" customHeight="1">
      <c r="J385" s="5"/>
    </row>
    <row r="386" spans="10:10" ht="14.25" customHeight="1">
      <c r="J386" s="5"/>
    </row>
    <row r="387" spans="10:10" ht="14.25" customHeight="1">
      <c r="J387" s="5"/>
    </row>
    <row r="388" spans="10:10" ht="14.25" customHeight="1">
      <c r="J388" s="5"/>
    </row>
    <row r="389" spans="10:10" ht="14.25" customHeight="1">
      <c r="J389" s="5"/>
    </row>
    <row r="390" spans="10:10" ht="14.25" customHeight="1">
      <c r="J390" s="5"/>
    </row>
    <row r="391" spans="10:10" ht="14.25" customHeight="1">
      <c r="J391" s="5"/>
    </row>
    <row r="392" spans="10:10" ht="14.25" customHeight="1">
      <c r="J392" s="5"/>
    </row>
    <row r="393" spans="10:10" ht="14.25" customHeight="1">
      <c r="J393" s="5"/>
    </row>
    <row r="394" spans="10:10" ht="14.25" customHeight="1">
      <c r="J394" s="5"/>
    </row>
    <row r="395" spans="10:10" ht="14.25" customHeight="1">
      <c r="J395" s="5"/>
    </row>
    <row r="396" spans="10:10" ht="14.25" customHeight="1">
      <c r="J396" s="5"/>
    </row>
    <row r="397" spans="10:10" ht="14.25" customHeight="1">
      <c r="J397" s="5"/>
    </row>
    <row r="398" spans="10:10" ht="14.25" customHeight="1">
      <c r="J398" s="5"/>
    </row>
    <row r="399" spans="10:10" ht="14.25" customHeight="1">
      <c r="J399" s="5"/>
    </row>
    <row r="400" spans="10:10" ht="14.25" customHeight="1">
      <c r="J400" s="5"/>
    </row>
    <row r="401" spans="10:10" ht="14.25" customHeight="1">
      <c r="J401" s="5"/>
    </row>
    <row r="402" spans="10:10" ht="14.25" customHeight="1">
      <c r="J402" s="5"/>
    </row>
    <row r="403" spans="10:10" ht="14.25" customHeight="1">
      <c r="J403" s="5"/>
    </row>
    <row r="404" spans="10:10" ht="14.25" customHeight="1">
      <c r="J404" s="5"/>
    </row>
    <row r="405" spans="10:10" ht="14.25" customHeight="1">
      <c r="J405" s="5"/>
    </row>
    <row r="406" spans="10:10" ht="14.25" customHeight="1">
      <c r="J406" s="5"/>
    </row>
    <row r="407" spans="10:10" ht="14.25" customHeight="1">
      <c r="J407" s="5"/>
    </row>
    <row r="408" spans="10:10" ht="14.25" customHeight="1">
      <c r="J408" s="5"/>
    </row>
    <row r="409" spans="10:10" ht="14.25" customHeight="1">
      <c r="J409" s="5"/>
    </row>
    <row r="410" spans="10:10" ht="14.25" customHeight="1">
      <c r="J410" s="5"/>
    </row>
    <row r="411" spans="10:10" ht="14.25" customHeight="1">
      <c r="J411" s="5"/>
    </row>
    <row r="412" spans="10:10" ht="14.25" customHeight="1">
      <c r="J412" s="5"/>
    </row>
    <row r="413" spans="10:10" ht="14.25" customHeight="1">
      <c r="J413" s="5"/>
    </row>
    <row r="414" spans="10:10" ht="14.25" customHeight="1">
      <c r="J414" s="5"/>
    </row>
    <row r="415" spans="10:10" ht="14.25" customHeight="1">
      <c r="J415" s="5"/>
    </row>
    <row r="416" spans="10:10" ht="14.25" customHeight="1">
      <c r="J416" s="5"/>
    </row>
    <row r="417" spans="10:10" ht="14.25" customHeight="1">
      <c r="J417" s="5"/>
    </row>
    <row r="418" spans="10:10" ht="14.25" customHeight="1">
      <c r="J418" s="5"/>
    </row>
    <row r="419" spans="10:10" ht="14.25" customHeight="1">
      <c r="J419" s="5"/>
    </row>
    <row r="420" spans="10:10" ht="14.25" customHeight="1">
      <c r="J420" s="5"/>
    </row>
    <row r="421" spans="10:10" ht="14.25" customHeight="1">
      <c r="J421" s="5"/>
    </row>
    <row r="422" spans="10:10" ht="14.25" customHeight="1">
      <c r="J422" s="5"/>
    </row>
    <row r="423" spans="10:10" ht="14.25" customHeight="1">
      <c r="J423" s="5"/>
    </row>
    <row r="424" spans="10:10" ht="14.25" customHeight="1">
      <c r="J424" s="5"/>
    </row>
    <row r="425" spans="10:10" ht="14.25" customHeight="1">
      <c r="J425" s="5"/>
    </row>
    <row r="426" spans="10:10" ht="14.25" customHeight="1">
      <c r="J426" s="5"/>
    </row>
    <row r="427" spans="10:10" ht="14.25" customHeight="1">
      <c r="J427" s="5"/>
    </row>
    <row r="428" spans="10:10" ht="14.25" customHeight="1">
      <c r="J428" s="5"/>
    </row>
    <row r="429" spans="10:10" ht="14.25" customHeight="1">
      <c r="J429" s="5"/>
    </row>
    <row r="430" spans="10:10" ht="14.25" customHeight="1">
      <c r="J430" s="5"/>
    </row>
    <row r="431" spans="10:10" ht="14.25" customHeight="1">
      <c r="J431" s="5"/>
    </row>
    <row r="432" spans="10:10" ht="14.25" customHeight="1">
      <c r="J432" s="5"/>
    </row>
    <row r="433" spans="10:10" ht="14.25" customHeight="1">
      <c r="J433" s="5"/>
    </row>
    <row r="434" spans="10:10" ht="14.25" customHeight="1">
      <c r="J434" s="5"/>
    </row>
    <row r="435" spans="10:10" ht="14.25" customHeight="1">
      <c r="J435" s="5"/>
    </row>
    <row r="436" spans="10:10" ht="14.25" customHeight="1">
      <c r="J436" s="5"/>
    </row>
    <row r="437" spans="10:10" ht="14.25" customHeight="1">
      <c r="J437" s="5"/>
    </row>
    <row r="438" spans="10:10" ht="14.25" customHeight="1">
      <c r="J438" s="5"/>
    </row>
    <row r="439" spans="10:10" ht="14.25" customHeight="1">
      <c r="J439" s="5"/>
    </row>
    <row r="440" spans="10:10" ht="14.25" customHeight="1">
      <c r="J440" s="5"/>
    </row>
    <row r="441" spans="10:10" ht="14.25" customHeight="1">
      <c r="J441" s="5"/>
    </row>
    <row r="442" spans="10:10" ht="14.25" customHeight="1">
      <c r="J442" s="5"/>
    </row>
    <row r="443" spans="10:10" ht="14.25" customHeight="1">
      <c r="J443" s="5"/>
    </row>
    <row r="444" spans="10:10" ht="14.25" customHeight="1">
      <c r="J444" s="5"/>
    </row>
    <row r="445" spans="10:10" ht="14.25" customHeight="1">
      <c r="J445" s="5"/>
    </row>
    <row r="446" spans="10:10" ht="14.25" customHeight="1">
      <c r="J446" s="5"/>
    </row>
    <row r="447" spans="10:10" ht="14.25" customHeight="1">
      <c r="J447" s="5"/>
    </row>
    <row r="448" spans="10:10" ht="14.25" customHeight="1">
      <c r="J448" s="5"/>
    </row>
    <row r="449" spans="10:10" ht="14.25" customHeight="1">
      <c r="J449" s="5"/>
    </row>
    <row r="450" spans="10:10" ht="14.25" customHeight="1">
      <c r="J450" s="5"/>
    </row>
    <row r="451" spans="10:10" ht="14.25" customHeight="1">
      <c r="J451" s="5"/>
    </row>
    <row r="452" spans="10:10" ht="14.25" customHeight="1">
      <c r="J452" s="5"/>
    </row>
    <row r="453" spans="10:10" ht="14.25" customHeight="1">
      <c r="J453" s="5"/>
    </row>
    <row r="454" spans="10:10" ht="14.25" customHeight="1">
      <c r="J454" s="5"/>
    </row>
    <row r="455" spans="10:10" ht="14.25" customHeight="1">
      <c r="J455" s="5"/>
    </row>
    <row r="456" spans="10:10" ht="14.25" customHeight="1">
      <c r="J456" s="5"/>
    </row>
    <row r="457" spans="10:10" ht="14.25" customHeight="1">
      <c r="J457" s="5"/>
    </row>
    <row r="458" spans="10:10" ht="14.25" customHeight="1">
      <c r="J458" s="5"/>
    </row>
    <row r="459" spans="10:10" ht="14.25" customHeight="1">
      <c r="J459" s="5"/>
    </row>
    <row r="460" spans="10:10" ht="14.25" customHeight="1">
      <c r="J460" s="5"/>
    </row>
    <row r="461" spans="10:10" ht="14.25" customHeight="1">
      <c r="J461" s="5"/>
    </row>
    <row r="462" spans="10:10" ht="14.25" customHeight="1">
      <c r="J462" s="5"/>
    </row>
    <row r="463" spans="10:10" ht="14.25" customHeight="1">
      <c r="J463" s="5"/>
    </row>
    <row r="464" spans="10:10" ht="14.25" customHeight="1">
      <c r="J464" s="5"/>
    </row>
    <row r="465" spans="10:10" ht="14.25" customHeight="1">
      <c r="J465" s="5"/>
    </row>
    <row r="466" spans="10:10" ht="14.25" customHeight="1">
      <c r="J466" s="5"/>
    </row>
    <row r="467" spans="10:10" ht="14.25" customHeight="1">
      <c r="J467" s="5"/>
    </row>
    <row r="468" spans="10:10" ht="14.25" customHeight="1">
      <c r="J468" s="5"/>
    </row>
    <row r="469" spans="10:10" ht="14.25" customHeight="1">
      <c r="J469" s="5"/>
    </row>
    <row r="470" spans="10:10" ht="14.25" customHeight="1">
      <c r="J470" s="5"/>
    </row>
    <row r="471" spans="10:10" ht="14.25" customHeight="1">
      <c r="J471" s="5"/>
    </row>
    <row r="472" spans="10:10" ht="14.25" customHeight="1">
      <c r="J472" s="5"/>
    </row>
    <row r="473" spans="10:10" ht="14.25" customHeight="1">
      <c r="J473" s="5"/>
    </row>
    <row r="474" spans="10:10" ht="14.25" customHeight="1">
      <c r="J474" s="5"/>
    </row>
    <row r="475" spans="10:10" ht="14.25" customHeight="1">
      <c r="J475" s="5"/>
    </row>
    <row r="476" spans="10:10" ht="14.25" customHeight="1">
      <c r="J476" s="5"/>
    </row>
    <row r="477" spans="10:10" ht="14.25" customHeight="1">
      <c r="J477" s="5"/>
    </row>
    <row r="478" spans="10:10" ht="14.25" customHeight="1">
      <c r="J478" s="5"/>
    </row>
    <row r="479" spans="10:10" ht="14.25" customHeight="1">
      <c r="J479" s="5"/>
    </row>
    <row r="480" spans="10:10" ht="14.25" customHeight="1">
      <c r="J480" s="5"/>
    </row>
    <row r="481" spans="10:10" ht="14.25" customHeight="1">
      <c r="J481" s="5"/>
    </row>
    <row r="482" spans="10:10" ht="14.25" customHeight="1">
      <c r="J482" s="5"/>
    </row>
    <row r="483" spans="10:10" ht="14.25" customHeight="1">
      <c r="J483" s="5"/>
    </row>
    <row r="484" spans="10:10" ht="14.25" customHeight="1">
      <c r="J484" s="5"/>
    </row>
    <row r="485" spans="10:10" ht="14.25" customHeight="1">
      <c r="J485" s="5"/>
    </row>
    <row r="486" spans="10:10" ht="14.25" customHeight="1">
      <c r="J486" s="5"/>
    </row>
    <row r="487" spans="10:10" ht="14.25" customHeight="1">
      <c r="J487" s="5"/>
    </row>
    <row r="488" spans="10:10" ht="14.25" customHeight="1">
      <c r="J488" s="5"/>
    </row>
    <row r="489" spans="10:10" ht="14.25" customHeight="1">
      <c r="J489" s="5"/>
    </row>
    <row r="490" spans="10:10" ht="14.25" customHeight="1">
      <c r="J490" s="5"/>
    </row>
    <row r="491" spans="10:10" ht="14.25" customHeight="1">
      <c r="J491" s="5"/>
    </row>
    <row r="492" spans="10:10" ht="14.25" customHeight="1">
      <c r="J492" s="5"/>
    </row>
    <row r="493" spans="10:10" ht="14.25" customHeight="1">
      <c r="J493" s="5"/>
    </row>
    <row r="494" spans="10:10" ht="14.25" customHeight="1">
      <c r="J494" s="5"/>
    </row>
    <row r="495" spans="10:10" ht="14.25" customHeight="1">
      <c r="J495" s="5"/>
    </row>
    <row r="496" spans="10:10" ht="14.25" customHeight="1">
      <c r="J496" s="5"/>
    </row>
    <row r="497" spans="10:10" ht="14.25" customHeight="1">
      <c r="J497" s="5"/>
    </row>
    <row r="498" spans="10:10" ht="14.25" customHeight="1">
      <c r="J498" s="5"/>
    </row>
    <row r="499" spans="10:10" ht="14.25" customHeight="1">
      <c r="J499" s="5"/>
    </row>
    <row r="500" spans="10:10" ht="14.25" customHeight="1">
      <c r="J500" s="5"/>
    </row>
    <row r="501" spans="10:10" ht="14.25" customHeight="1">
      <c r="J501" s="5"/>
    </row>
    <row r="502" spans="10:10" ht="14.25" customHeight="1">
      <c r="J502" s="5"/>
    </row>
    <row r="503" spans="10:10" ht="14.25" customHeight="1">
      <c r="J503" s="5"/>
    </row>
    <row r="504" spans="10:10" ht="14.25" customHeight="1">
      <c r="J504" s="5"/>
    </row>
    <row r="505" spans="10:10" ht="14.25" customHeight="1">
      <c r="J505" s="5"/>
    </row>
    <row r="506" spans="10:10" ht="14.25" customHeight="1">
      <c r="J506" s="5"/>
    </row>
    <row r="507" spans="10:10" ht="14.25" customHeight="1">
      <c r="J507" s="5"/>
    </row>
    <row r="508" spans="10:10" ht="14.25" customHeight="1">
      <c r="J508" s="5"/>
    </row>
    <row r="509" spans="10:10" ht="14.25" customHeight="1">
      <c r="J509" s="5"/>
    </row>
    <row r="510" spans="10:10" ht="14.25" customHeight="1">
      <c r="J510" s="5"/>
    </row>
    <row r="511" spans="10:10" ht="14.25" customHeight="1">
      <c r="J511" s="5"/>
    </row>
    <row r="512" spans="10:10" ht="14.25" customHeight="1">
      <c r="J512" s="5"/>
    </row>
    <row r="513" spans="10:10" ht="14.25" customHeight="1">
      <c r="J513" s="5"/>
    </row>
    <row r="514" spans="10:10" ht="14.25" customHeight="1">
      <c r="J514" s="5"/>
    </row>
    <row r="515" spans="10:10" ht="14.25" customHeight="1">
      <c r="J515" s="5"/>
    </row>
    <row r="516" spans="10:10" ht="14.25" customHeight="1">
      <c r="J516" s="5"/>
    </row>
    <row r="517" spans="10:10" ht="14.25" customHeight="1">
      <c r="J517" s="5"/>
    </row>
    <row r="518" spans="10:10" ht="14.25" customHeight="1">
      <c r="J518" s="5"/>
    </row>
    <row r="519" spans="10:10" ht="14.25" customHeight="1">
      <c r="J519" s="5"/>
    </row>
    <row r="520" spans="10:10" ht="14.25" customHeight="1">
      <c r="J520" s="5"/>
    </row>
    <row r="521" spans="10:10" ht="14.25" customHeight="1">
      <c r="J521" s="5"/>
    </row>
    <row r="522" spans="10:10" ht="14.25" customHeight="1">
      <c r="J522" s="5"/>
    </row>
    <row r="523" spans="10:10" ht="14.25" customHeight="1">
      <c r="J523" s="5"/>
    </row>
    <row r="524" spans="10:10" ht="14.25" customHeight="1">
      <c r="J524" s="5"/>
    </row>
    <row r="525" spans="10:10" ht="14.25" customHeight="1">
      <c r="J525" s="5"/>
    </row>
    <row r="526" spans="10:10" ht="14.25" customHeight="1">
      <c r="J526" s="5"/>
    </row>
    <row r="527" spans="10:10" ht="14.25" customHeight="1">
      <c r="J527" s="5"/>
    </row>
    <row r="528" spans="10:10" ht="14.25" customHeight="1">
      <c r="J528" s="5"/>
    </row>
    <row r="529" spans="10:10" ht="14.25" customHeight="1">
      <c r="J529" s="5"/>
    </row>
    <row r="530" spans="10:10" ht="14.25" customHeight="1">
      <c r="J530" s="5"/>
    </row>
    <row r="531" spans="10:10" ht="14.25" customHeight="1">
      <c r="J531" s="5"/>
    </row>
    <row r="532" spans="10:10" ht="14.25" customHeight="1">
      <c r="J532" s="5"/>
    </row>
    <row r="533" spans="10:10" ht="14.25" customHeight="1">
      <c r="J533" s="5"/>
    </row>
    <row r="534" spans="10:10" ht="14.25" customHeight="1">
      <c r="J534" s="5"/>
    </row>
    <row r="535" spans="10:10" ht="14.25" customHeight="1">
      <c r="J535" s="5"/>
    </row>
    <row r="536" spans="10:10" ht="14.25" customHeight="1">
      <c r="J536" s="5"/>
    </row>
    <row r="537" spans="10:10" ht="14.25" customHeight="1">
      <c r="J537" s="5"/>
    </row>
    <row r="538" spans="10:10" ht="14.25" customHeight="1">
      <c r="J538" s="5"/>
    </row>
    <row r="539" spans="10:10" ht="14.25" customHeight="1">
      <c r="J539" s="5"/>
    </row>
    <row r="540" spans="10:10" ht="14.25" customHeight="1">
      <c r="J540" s="5"/>
    </row>
    <row r="541" spans="10:10" ht="14.25" customHeight="1">
      <c r="J541" s="5"/>
    </row>
    <row r="542" spans="10:10" ht="14.25" customHeight="1">
      <c r="J542" s="5"/>
    </row>
    <row r="543" spans="10:10" ht="14.25" customHeight="1">
      <c r="J543" s="5"/>
    </row>
    <row r="544" spans="10:10" ht="14.25" customHeight="1">
      <c r="J544" s="5"/>
    </row>
    <row r="545" spans="10:10" ht="14.25" customHeight="1">
      <c r="J545" s="5"/>
    </row>
    <row r="546" spans="10:10" ht="14.25" customHeight="1">
      <c r="J546" s="5"/>
    </row>
    <row r="547" spans="10:10" ht="14.25" customHeight="1">
      <c r="J547" s="5"/>
    </row>
    <row r="548" spans="10:10" ht="14.25" customHeight="1">
      <c r="J548" s="5"/>
    </row>
    <row r="549" spans="10:10" ht="14.25" customHeight="1">
      <c r="J549" s="5"/>
    </row>
    <row r="550" spans="10:10" ht="14.25" customHeight="1">
      <c r="J550" s="5"/>
    </row>
    <row r="551" spans="10:10" ht="14.25" customHeight="1">
      <c r="J551" s="5"/>
    </row>
    <row r="552" spans="10:10" ht="14.25" customHeight="1">
      <c r="J552" s="5"/>
    </row>
    <row r="553" spans="10:10" ht="14.25" customHeight="1">
      <c r="J553" s="5"/>
    </row>
    <row r="554" spans="10:10" ht="14.25" customHeight="1">
      <c r="J554" s="5"/>
    </row>
    <row r="555" spans="10:10" ht="14.25" customHeight="1">
      <c r="J555" s="5"/>
    </row>
    <row r="556" spans="10:10" ht="14.25" customHeight="1">
      <c r="J556" s="5"/>
    </row>
    <row r="557" spans="10:10" ht="14.25" customHeight="1">
      <c r="J557" s="5"/>
    </row>
    <row r="558" spans="10:10" ht="14.25" customHeight="1">
      <c r="J558" s="5"/>
    </row>
    <row r="559" spans="10:10" ht="14.25" customHeight="1">
      <c r="J559" s="5"/>
    </row>
    <row r="560" spans="10:10" ht="14.25" customHeight="1">
      <c r="J560" s="5"/>
    </row>
    <row r="561" spans="10:10" ht="14.25" customHeight="1">
      <c r="J561" s="5"/>
    </row>
    <row r="562" spans="10:10" ht="14.25" customHeight="1">
      <c r="J562" s="5"/>
    </row>
    <row r="563" spans="10:10" ht="14.25" customHeight="1">
      <c r="J563" s="5"/>
    </row>
    <row r="564" spans="10:10" ht="14.25" customHeight="1">
      <c r="J564" s="5"/>
    </row>
    <row r="565" spans="10:10" ht="14.25" customHeight="1">
      <c r="J565" s="5"/>
    </row>
    <row r="566" spans="10:10" ht="14.25" customHeight="1">
      <c r="J566" s="5"/>
    </row>
    <row r="567" spans="10:10" ht="14.25" customHeight="1">
      <c r="J567" s="5"/>
    </row>
    <row r="568" spans="10:10" ht="14.25" customHeight="1">
      <c r="J568" s="5"/>
    </row>
    <row r="569" spans="10:10" ht="14.25" customHeight="1">
      <c r="J569" s="5"/>
    </row>
    <row r="570" spans="10:10" ht="14.25" customHeight="1">
      <c r="J570" s="5"/>
    </row>
    <row r="571" spans="10:10" ht="14.25" customHeight="1">
      <c r="J571" s="5"/>
    </row>
    <row r="572" spans="10:10" ht="14.25" customHeight="1">
      <c r="J572" s="5"/>
    </row>
    <row r="573" spans="10:10" ht="14.25" customHeight="1">
      <c r="J573" s="5"/>
    </row>
    <row r="574" spans="10:10" ht="14.25" customHeight="1">
      <c r="J574" s="5"/>
    </row>
    <row r="575" spans="10:10" ht="14.25" customHeight="1">
      <c r="J575" s="5"/>
    </row>
    <row r="576" spans="10:10" ht="14.25" customHeight="1">
      <c r="J576" s="5"/>
    </row>
    <row r="577" spans="10:10" ht="14.25" customHeight="1">
      <c r="J577" s="5"/>
    </row>
    <row r="578" spans="10:10" ht="14.25" customHeight="1">
      <c r="J578" s="5"/>
    </row>
    <row r="579" spans="10:10" ht="14.25" customHeight="1">
      <c r="J579" s="5"/>
    </row>
    <row r="580" spans="10:10" ht="14.25" customHeight="1">
      <c r="J580" s="5"/>
    </row>
    <row r="581" spans="10:10" ht="14.25" customHeight="1">
      <c r="J581" s="5"/>
    </row>
    <row r="582" spans="10:10" ht="14.25" customHeight="1">
      <c r="J582" s="5"/>
    </row>
    <row r="583" spans="10:10" ht="14.25" customHeight="1">
      <c r="J583" s="5"/>
    </row>
    <row r="584" spans="10:10" ht="14.25" customHeight="1">
      <c r="J584" s="5"/>
    </row>
    <row r="585" spans="10:10" ht="14.25" customHeight="1">
      <c r="J585" s="5"/>
    </row>
    <row r="586" spans="10:10" ht="14.25" customHeight="1">
      <c r="J586" s="5"/>
    </row>
    <row r="587" spans="10:10" ht="14.25" customHeight="1">
      <c r="J587" s="5"/>
    </row>
    <row r="588" spans="10:10" ht="14.25" customHeight="1">
      <c r="J588" s="5"/>
    </row>
    <row r="589" spans="10:10" ht="14.25" customHeight="1">
      <c r="J589" s="5"/>
    </row>
    <row r="590" spans="10:10" ht="14.25" customHeight="1">
      <c r="J590" s="5"/>
    </row>
    <row r="591" spans="10:10" ht="14.25" customHeight="1">
      <c r="J591" s="5"/>
    </row>
    <row r="592" spans="10:10" ht="14.25" customHeight="1">
      <c r="J592" s="5"/>
    </row>
    <row r="593" spans="10:10" ht="14.25" customHeight="1">
      <c r="J593" s="5"/>
    </row>
    <row r="594" spans="10:10" ht="14.25" customHeight="1">
      <c r="J594" s="5"/>
    </row>
    <row r="595" spans="10:10" ht="14.25" customHeight="1">
      <c r="J595" s="5"/>
    </row>
    <row r="596" spans="10:10" ht="14.25" customHeight="1">
      <c r="J596" s="5"/>
    </row>
    <row r="597" spans="10:10" ht="14.25" customHeight="1">
      <c r="J597" s="5"/>
    </row>
    <row r="598" spans="10:10" ht="14.25" customHeight="1">
      <c r="J598" s="5"/>
    </row>
    <row r="599" spans="10:10" ht="14.25" customHeight="1">
      <c r="J599" s="5"/>
    </row>
    <row r="600" spans="10:10" ht="14.25" customHeight="1">
      <c r="J600" s="5"/>
    </row>
    <row r="601" spans="10:10" ht="14.25" customHeight="1">
      <c r="J601" s="5"/>
    </row>
    <row r="602" spans="10:10" ht="14.25" customHeight="1">
      <c r="J602" s="5"/>
    </row>
    <row r="603" spans="10:10" ht="14.25" customHeight="1">
      <c r="J603" s="5"/>
    </row>
    <row r="604" spans="10:10" ht="14.25" customHeight="1">
      <c r="J604" s="5"/>
    </row>
    <row r="605" spans="10:10" ht="14.25" customHeight="1">
      <c r="J605" s="5"/>
    </row>
    <row r="606" spans="10:10" ht="14.25" customHeight="1">
      <c r="J606" s="5"/>
    </row>
    <row r="607" spans="10:10" ht="14.25" customHeight="1">
      <c r="J607" s="5"/>
    </row>
    <row r="608" spans="10:10" ht="14.25" customHeight="1">
      <c r="J608" s="5"/>
    </row>
    <row r="609" spans="10:10" ht="14.25" customHeight="1">
      <c r="J609" s="5"/>
    </row>
    <row r="610" spans="10:10" ht="14.25" customHeight="1">
      <c r="J610" s="5"/>
    </row>
    <row r="611" spans="10:10" ht="14.25" customHeight="1">
      <c r="J611" s="5"/>
    </row>
    <row r="612" spans="10:10" ht="14.25" customHeight="1">
      <c r="J612" s="5"/>
    </row>
    <row r="613" spans="10:10" ht="14.25" customHeight="1">
      <c r="J613" s="5"/>
    </row>
    <row r="614" spans="10:10" ht="14.25" customHeight="1">
      <c r="J614" s="5"/>
    </row>
    <row r="615" spans="10:10" ht="14.25" customHeight="1">
      <c r="J615" s="5"/>
    </row>
    <row r="616" spans="10:10" ht="14.25" customHeight="1">
      <c r="J616" s="5"/>
    </row>
    <row r="617" spans="10:10" ht="14.25" customHeight="1">
      <c r="J617" s="5"/>
    </row>
    <row r="618" spans="10:10" ht="14.25" customHeight="1">
      <c r="J618" s="5"/>
    </row>
    <row r="619" spans="10:10" ht="14.25" customHeight="1">
      <c r="J619" s="5"/>
    </row>
    <row r="620" spans="10:10" ht="14.25" customHeight="1">
      <c r="J620" s="5"/>
    </row>
    <row r="621" spans="10:10" ht="14.25" customHeight="1">
      <c r="J621" s="5"/>
    </row>
    <row r="622" spans="10:10" ht="14.25" customHeight="1">
      <c r="J622" s="5"/>
    </row>
    <row r="623" spans="10:10" ht="14.25" customHeight="1">
      <c r="J623" s="5"/>
    </row>
    <row r="624" spans="10:10" ht="14.25" customHeight="1">
      <c r="J624" s="5"/>
    </row>
    <row r="625" spans="10:10" ht="14.25" customHeight="1">
      <c r="J625" s="5"/>
    </row>
    <row r="626" spans="10:10" ht="14.25" customHeight="1">
      <c r="J626" s="5"/>
    </row>
    <row r="627" spans="10:10" ht="14.25" customHeight="1">
      <c r="J627" s="5"/>
    </row>
    <row r="628" spans="10:10" ht="14.25" customHeight="1">
      <c r="J628" s="5"/>
    </row>
    <row r="629" spans="10:10" ht="14.25" customHeight="1">
      <c r="J629" s="5"/>
    </row>
    <row r="630" spans="10:10" ht="14.25" customHeight="1">
      <c r="J630" s="5"/>
    </row>
    <row r="631" spans="10:10" ht="14.25" customHeight="1">
      <c r="J631" s="5"/>
    </row>
    <row r="632" spans="10:10" ht="14.25" customHeight="1">
      <c r="J632" s="5"/>
    </row>
    <row r="633" spans="10:10" ht="14.25" customHeight="1">
      <c r="J633" s="5"/>
    </row>
    <row r="634" spans="10:10" ht="14.25" customHeight="1">
      <c r="J634" s="5"/>
    </row>
    <row r="635" spans="10:10" ht="14.25" customHeight="1">
      <c r="J635" s="5"/>
    </row>
    <row r="636" spans="10:10" ht="14.25" customHeight="1">
      <c r="J636" s="5"/>
    </row>
    <row r="637" spans="10:10" ht="14.25" customHeight="1">
      <c r="J637" s="5"/>
    </row>
    <row r="638" spans="10:10" ht="14.25" customHeight="1">
      <c r="J638" s="5"/>
    </row>
    <row r="639" spans="10:10" ht="14.25" customHeight="1">
      <c r="J639" s="5"/>
    </row>
    <row r="640" spans="10:10" ht="14.25" customHeight="1">
      <c r="J640" s="5"/>
    </row>
    <row r="641" spans="10:10" ht="14.25" customHeight="1">
      <c r="J641" s="5"/>
    </row>
    <row r="642" spans="10:10" ht="14.25" customHeight="1">
      <c r="J642" s="5"/>
    </row>
    <row r="643" spans="10:10" ht="14.25" customHeight="1">
      <c r="J643" s="5"/>
    </row>
    <row r="644" spans="10:10" ht="14.25" customHeight="1">
      <c r="J644" s="5"/>
    </row>
    <row r="645" spans="10:10" ht="14.25" customHeight="1">
      <c r="J645" s="5"/>
    </row>
    <row r="646" spans="10:10" ht="14.25" customHeight="1">
      <c r="J646" s="5"/>
    </row>
    <row r="647" spans="10:10" ht="14.25" customHeight="1">
      <c r="J647" s="5"/>
    </row>
    <row r="648" spans="10:10" ht="14.25" customHeight="1">
      <c r="J648" s="5"/>
    </row>
    <row r="649" spans="10:10" ht="14.25" customHeight="1">
      <c r="J649" s="5"/>
    </row>
    <row r="650" spans="10:10" ht="14.25" customHeight="1">
      <c r="J650" s="5"/>
    </row>
    <row r="651" spans="10:10" ht="14.25" customHeight="1">
      <c r="J651" s="5"/>
    </row>
    <row r="652" spans="10:10" ht="14.25" customHeight="1">
      <c r="J652" s="5"/>
    </row>
    <row r="653" spans="10:10" ht="14.25" customHeight="1">
      <c r="J653" s="5"/>
    </row>
    <row r="654" spans="10:10" ht="14.25" customHeight="1">
      <c r="J654" s="5"/>
    </row>
    <row r="655" spans="10:10" ht="14.25" customHeight="1">
      <c r="J655" s="5"/>
    </row>
    <row r="656" spans="10:10" ht="14.25" customHeight="1">
      <c r="J656" s="5"/>
    </row>
    <row r="657" spans="10:10" ht="14.25" customHeight="1">
      <c r="J657" s="5"/>
    </row>
    <row r="658" spans="10:10" ht="14.25" customHeight="1">
      <c r="J658" s="5"/>
    </row>
    <row r="659" spans="10:10" ht="14.25" customHeight="1">
      <c r="J659" s="5"/>
    </row>
    <row r="660" spans="10:10" ht="14.25" customHeight="1">
      <c r="J660" s="5"/>
    </row>
    <row r="661" spans="10:10" ht="14.25" customHeight="1">
      <c r="J661" s="5"/>
    </row>
    <row r="662" spans="10:10" ht="14.25" customHeight="1">
      <c r="J662" s="5"/>
    </row>
    <row r="663" spans="10:10" ht="14.25" customHeight="1">
      <c r="J663" s="5"/>
    </row>
    <row r="664" spans="10:10" ht="14.25" customHeight="1">
      <c r="J664" s="5"/>
    </row>
    <row r="665" spans="10:10" ht="14.25" customHeight="1">
      <c r="J665" s="5"/>
    </row>
    <row r="666" spans="10:10" ht="14.25" customHeight="1">
      <c r="J666" s="5"/>
    </row>
    <row r="667" spans="10:10" ht="14.25" customHeight="1">
      <c r="J667" s="5"/>
    </row>
    <row r="668" spans="10:10" ht="14.25" customHeight="1">
      <c r="J668" s="5"/>
    </row>
    <row r="669" spans="10:10" ht="14.25" customHeight="1">
      <c r="J669" s="5"/>
    </row>
    <row r="670" spans="10:10" ht="14.25" customHeight="1">
      <c r="J670" s="5"/>
    </row>
    <row r="671" spans="10:10" ht="14.25" customHeight="1">
      <c r="J671" s="5"/>
    </row>
    <row r="672" spans="10:10" ht="14.25" customHeight="1">
      <c r="J672" s="5"/>
    </row>
    <row r="673" spans="10:10" ht="14.25" customHeight="1">
      <c r="J673" s="5"/>
    </row>
    <row r="674" spans="10:10" ht="14.25" customHeight="1">
      <c r="J674" s="5"/>
    </row>
    <row r="675" spans="10:10" ht="14.25" customHeight="1">
      <c r="J675" s="5"/>
    </row>
    <row r="676" spans="10:10" ht="14.25" customHeight="1">
      <c r="J676" s="5"/>
    </row>
    <row r="677" spans="10:10" ht="14.25" customHeight="1">
      <c r="J677" s="5"/>
    </row>
    <row r="678" spans="10:10" ht="14.25" customHeight="1">
      <c r="J678" s="5"/>
    </row>
    <row r="679" spans="10:10" ht="14.25" customHeight="1">
      <c r="J679" s="5"/>
    </row>
    <row r="680" spans="10:10" ht="14.25" customHeight="1">
      <c r="J680" s="5"/>
    </row>
    <row r="681" spans="10:10" ht="14.25" customHeight="1">
      <c r="J681" s="5"/>
    </row>
    <row r="682" spans="10:10" ht="14.25" customHeight="1">
      <c r="J682" s="5"/>
    </row>
    <row r="683" spans="10:10" ht="14.25" customHeight="1">
      <c r="J683" s="5"/>
    </row>
    <row r="684" spans="10:10" ht="14.25" customHeight="1">
      <c r="J684" s="5"/>
    </row>
    <row r="685" spans="10:10" ht="14.25" customHeight="1">
      <c r="J685" s="5"/>
    </row>
    <row r="686" spans="10:10" ht="14.25" customHeight="1">
      <c r="J686" s="5"/>
    </row>
    <row r="687" spans="10:10" ht="14.25" customHeight="1">
      <c r="J687" s="5"/>
    </row>
    <row r="688" spans="10:10" ht="14.25" customHeight="1">
      <c r="J688" s="5"/>
    </row>
    <row r="689" spans="10:10" ht="14.25" customHeight="1">
      <c r="J689" s="5"/>
    </row>
    <row r="690" spans="10:10" ht="14.25" customHeight="1">
      <c r="J690" s="5"/>
    </row>
    <row r="691" spans="10:10" ht="14.25" customHeight="1">
      <c r="J691" s="5"/>
    </row>
    <row r="692" spans="10:10" ht="14.25" customHeight="1">
      <c r="J692" s="5"/>
    </row>
    <row r="693" spans="10:10" ht="14.25" customHeight="1">
      <c r="J693" s="5"/>
    </row>
    <row r="694" spans="10:10" ht="14.25" customHeight="1">
      <c r="J694" s="5"/>
    </row>
    <row r="695" spans="10:10" ht="14.25" customHeight="1">
      <c r="J695" s="5"/>
    </row>
    <row r="696" spans="10:10" ht="14.25" customHeight="1">
      <c r="J696" s="5"/>
    </row>
    <row r="697" spans="10:10" ht="14.25" customHeight="1">
      <c r="J697" s="5"/>
    </row>
    <row r="698" spans="10:10" ht="14.25" customHeight="1">
      <c r="J698" s="5"/>
    </row>
    <row r="699" spans="10:10" ht="14.25" customHeight="1">
      <c r="J699" s="5"/>
    </row>
    <row r="700" spans="10:10" ht="14.25" customHeight="1">
      <c r="J700" s="5"/>
    </row>
    <row r="701" spans="10:10" ht="14.25" customHeight="1">
      <c r="J701" s="5"/>
    </row>
    <row r="702" spans="10:10" ht="14.25" customHeight="1">
      <c r="J702" s="5"/>
    </row>
    <row r="703" spans="10:10" ht="14.25" customHeight="1">
      <c r="J703" s="5"/>
    </row>
    <row r="704" spans="10:10" ht="14.25" customHeight="1">
      <c r="J704" s="5"/>
    </row>
    <row r="705" spans="10:10" ht="14.25" customHeight="1">
      <c r="J705" s="5"/>
    </row>
    <row r="706" spans="10:10" ht="14.25" customHeight="1">
      <c r="J706" s="5"/>
    </row>
    <row r="707" spans="10:10" ht="14.25" customHeight="1">
      <c r="J707" s="5"/>
    </row>
    <row r="708" spans="10:10" ht="14.25" customHeight="1">
      <c r="J708" s="5"/>
    </row>
    <row r="709" spans="10:10" ht="14.25" customHeight="1">
      <c r="J709" s="5"/>
    </row>
    <row r="710" spans="10:10" ht="14.25" customHeight="1">
      <c r="J710" s="5"/>
    </row>
    <row r="711" spans="10:10" ht="14.25" customHeight="1">
      <c r="J711" s="5"/>
    </row>
    <row r="712" spans="10:10" ht="14.25" customHeight="1">
      <c r="J712" s="5"/>
    </row>
    <row r="713" spans="10:10" ht="14.25" customHeight="1">
      <c r="J713" s="5"/>
    </row>
    <row r="714" spans="10:10" ht="14.25" customHeight="1">
      <c r="J714" s="5"/>
    </row>
    <row r="715" spans="10:10" ht="14.25" customHeight="1">
      <c r="J715" s="5"/>
    </row>
    <row r="716" spans="10:10" ht="14.25" customHeight="1">
      <c r="J716" s="5"/>
    </row>
    <row r="717" spans="10:10" ht="14.25" customHeight="1">
      <c r="J717" s="5"/>
    </row>
    <row r="718" spans="10:10" ht="14.25" customHeight="1">
      <c r="J718" s="5"/>
    </row>
    <row r="719" spans="10:10" ht="14.25" customHeight="1">
      <c r="J719" s="5"/>
    </row>
    <row r="720" spans="10:10" ht="14.25" customHeight="1">
      <c r="J720" s="5"/>
    </row>
    <row r="721" spans="10:10" ht="14.25" customHeight="1">
      <c r="J721" s="5"/>
    </row>
    <row r="722" spans="10:10" ht="14.25" customHeight="1">
      <c r="J722" s="5"/>
    </row>
    <row r="723" spans="10:10" ht="14.25" customHeight="1">
      <c r="J723" s="5"/>
    </row>
    <row r="724" spans="10:10" ht="14.25" customHeight="1">
      <c r="J724" s="5"/>
    </row>
    <row r="725" spans="10:10" ht="14.25" customHeight="1">
      <c r="J725" s="5"/>
    </row>
    <row r="726" spans="10:10" ht="14.25" customHeight="1">
      <c r="J726" s="5"/>
    </row>
    <row r="727" spans="10:10" ht="14.25" customHeight="1">
      <c r="J727" s="5"/>
    </row>
    <row r="728" spans="10:10" ht="14.25" customHeight="1">
      <c r="J728" s="5"/>
    </row>
    <row r="729" spans="10:10" ht="14.25" customHeight="1">
      <c r="J729" s="5"/>
    </row>
    <row r="730" spans="10:10" ht="14.25" customHeight="1">
      <c r="J730" s="5"/>
    </row>
    <row r="731" spans="10:10" ht="14.25" customHeight="1">
      <c r="J731" s="5"/>
    </row>
    <row r="732" spans="10:10" ht="14.25" customHeight="1">
      <c r="J732" s="5"/>
    </row>
    <row r="733" spans="10:10" ht="14.25" customHeight="1">
      <c r="J733" s="5"/>
    </row>
    <row r="734" spans="10:10" ht="14.25" customHeight="1">
      <c r="J734" s="5"/>
    </row>
    <row r="735" spans="10:10" ht="14.25" customHeight="1">
      <c r="J735" s="5"/>
    </row>
    <row r="736" spans="10:10" ht="14.25" customHeight="1">
      <c r="J736" s="5"/>
    </row>
    <row r="737" spans="10:10" ht="14.25" customHeight="1">
      <c r="J737" s="5"/>
    </row>
    <row r="738" spans="10:10" ht="14.25" customHeight="1">
      <c r="J738" s="5"/>
    </row>
    <row r="739" spans="10:10" ht="14.25" customHeight="1">
      <c r="J739" s="5"/>
    </row>
    <row r="740" spans="10:10" ht="14.25" customHeight="1">
      <c r="J740" s="5"/>
    </row>
    <row r="741" spans="10:10" ht="14.25" customHeight="1">
      <c r="J741" s="5"/>
    </row>
    <row r="742" spans="10:10" ht="14.25" customHeight="1">
      <c r="J742" s="5"/>
    </row>
    <row r="743" spans="10:10" ht="14.25" customHeight="1">
      <c r="J743" s="5"/>
    </row>
    <row r="744" spans="10:10" ht="14.25" customHeight="1">
      <c r="J744" s="5"/>
    </row>
    <row r="745" spans="10:10" ht="14.25" customHeight="1">
      <c r="J745" s="5"/>
    </row>
    <row r="746" spans="10:10" ht="14.25" customHeight="1">
      <c r="J746" s="5"/>
    </row>
    <row r="747" spans="10:10" ht="14.25" customHeight="1">
      <c r="J747" s="5"/>
    </row>
    <row r="748" spans="10:10" ht="14.25" customHeight="1">
      <c r="J748" s="5"/>
    </row>
    <row r="749" spans="10:10" ht="14.25" customHeight="1">
      <c r="J749" s="5"/>
    </row>
    <row r="750" spans="10:10" ht="14.25" customHeight="1">
      <c r="J750" s="5"/>
    </row>
    <row r="751" spans="10:10" ht="14.25" customHeight="1">
      <c r="J751" s="5"/>
    </row>
    <row r="752" spans="10:10" ht="14.25" customHeight="1">
      <c r="J752" s="5"/>
    </row>
    <row r="753" spans="10:10" ht="14.25" customHeight="1">
      <c r="J753" s="5"/>
    </row>
    <row r="754" spans="10:10" ht="14.25" customHeight="1">
      <c r="J754" s="5"/>
    </row>
    <row r="755" spans="10:10" ht="14.25" customHeight="1">
      <c r="J755" s="5"/>
    </row>
    <row r="756" spans="10:10" ht="14.25" customHeight="1">
      <c r="J756" s="5"/>
    </row>
    <row r="757" spans="10:10" ht="14.25" customHeight="1">
      <c r="J757" s="5"/>
    </row>
    <row r="758" spans="10:10" ht="14.25" customHeight="1">
      <c r="J758" s="5"/>
    </row>
    <row r="759" spans="10:10" ht="14.25" customHeight="1">
      <c r="J759" s="5"/>
    </row>
    <row r="760" spans="10:10" ht="14.25" customHeight="1">
      <c r="J760" s="5"/>
    </row>
    <row r="761" spans="10:10" ht="14.25" customHeight="1">
      <c r="J761" s="5"/>
    </row>
    <row r="762" spans="10:10" ht="14.25" customHeight="1">
      <c r="J762" s="5"/>
    </row>
    <row r="763" spans="10:10" ht="14.25" customHeight="1">
      <c r="J763" s="5"/>
    </row>
    <row r="764" spans="10:10" ht="14.25" customHeight="1">
      <c r="J764" s="5"/>
    </row>
    <row r="765" spans="10:10" ht="14.25" customHeight="1">
      <c r="J765" s="5"/>
    </row>
    <row r="766" spans="10:10" ht="14.25" customHeight="1">
      <c r="J766" s="5"/>
    </row>
    <row r="767" spans="10:10" ht="14.25" customHeight="1">
      <c r="J767" s="5"/>
    </row>
    <row r="768" spans="10:10" ht="14.25" customHeight="1">
      <c r="J768" s="5"/>
    </row>
    <row r="769" spans="10:10" ht="14.25" customHeight="1">
      <c r="J769" s="5"/>
    </row>
    <row r="770" spans="10:10" ht="14.25" customHeight="1">
      <c r="J770" s="5"/>
    </row>
    <row r="771" spans="10:10" ht="14.25" customHeight="1">
      <c r="J771" s="5"/>
    </row>
    <row r="772" spans="10:10" ht="14.25" customHeight="1">
      <c r="J772" s="5"/>
    </row>
    <row r="773" spans="10:10" ht="14.25" customHeight="1">
      <c r="J773" s="5"/>
    </row>
    <row r="774" spans="10:10" ht="14.25" customHeight="1">
      <c r="J774" s="5"/>
    </row>
    <row r="775" spans="10:10" ht="14.25" customHeight="1">
      <c r="J775" s="5"/>
    </row>
    <row r="776" spans="10:10" ht="14.25" customHeight="1">
      <c r="J776" s="5"/>
    </row>
    <row r="777" spans="10:10" ht="14.25" customHeight="1">
      <c r="J777" s="5"/>
    </row>
    <row r="778" spans="10:10" ht="14.25" customHeight="1">
      <c r="J778" s="5"/>
    </row>
    <row r="779" spans="10:10" ht="14.25" customHeight="1">
      <c r="J779" s="5"/>
    </row>
    <row r="780" spans="10:10" ht="14.25" customHeight="1">
      <c r="J780" s="5"/>
    </row>
    <row r="781" spans="10:10" ht="14.25" customHeight="1">
      <c r="J781" s="5"/>
    </row>
    <row r="782" spans="10:10" ht="14.25" customHeight="1">
      <c r="J782" s="5"/>
    </row>
    <row r="783" spans="10:10" ht="14.25" customHeight="1">
      <c r="J783" s="5"/>
    </row>
    <row r="784" spans="10:10" ht="14.25" customHeight="1">
      <c r="J784" s="5"/>
    </row>
    <row r="785" spans="10:10" ht="14.25" customHeight="1">
      <c r="J785" s="5"/>
    </row>
    <row r="786" spans="10:10" ht="14.25" customHeight="1">
      <c r="J786" s="5"/>
    </row>
    <row r="787" spans="10:10" ht="14.25" customHeight="1">
      <c r="J787" s="5"/>
    </row>
    <row r="788" spans="10:10" ht="14.25" customHeight="1">
      <c r="J788" s="5"/>
    </row>
    <row r="789" spans="10:10" ht="14.25" customHeight="1">
      <c r="J789" s="5"/>
    </row>
    <row r="790" spans="10:10" ht="14.25" customHeight="1">
      <c r="J790" s="5"/>
    </row>
    <row r="791" spans="10:10" ht="14.25" customHeight="1">
      <c r="J791" s="5"/>
    </row>
    <row r="792" spans="10:10" ht="14.25" customHeight="1">
      <c r="J792" s="5"/>
    </row>
    <row r="793" spans="10:10" ht="14.25" customHeight="1">
      <c r="J793" s="5"/>
    </row>
    <row r="794" spans="10:10" ht="14.25" customHeight="1">
      <c r="J794" s="5"/>
    </row>
    <row r="795" spans="10:10" ht="14.25" customHeight="1">
      <c r="J795" s="5"/>
    </row>
    <row r="796" spans="10:10" ht="14.25" customHeight="1">
      <c r="J796" s="5"/>
    </row>
    <row r="797" spans="10:10" ht="14.25" customHeight="1">
      <c r="J797" s="5"/>
    </row>
    <row r="798" spans="10:10" ht="14.25" customHeight="1">
      <c r="J798" s="5"/>
    </row>
    <row r="799" spans="10:10" ht="14.25" customHeight="1">
      <c r="J799" s="5"/>
    </row>
    <row r="800" spans="10:10" ht="14.25" customHeight="1">
      <c r="J800" s="5"/>
    </row>
    <row r="801" spans="10:10" ht="14.25" customHeight="1">
      <c r="J801" s="5"/>
    </row>
    <row r="802" spans="10:10" ht="14.25" customHeight="1">
      <c r="J802" s="5"/>
    </row>
    <row r="803" spans="10:10" ht="14.25" customHeight="1">
      <c r="J803" s="5"/>
    </row>
    <row r="804" spans="10:10" ht="14.25" customHeight="1">
      <c r="J804" s="5"/>
    </row>
    <row r="805" spans="10:10" ht="14.25" customHeight="1">
      <c r="J805" s="5"/>
    </row>
    <row r="806" spans="10:10" ht="14.25" customHeight="1">
      <c r="J806" s="5"/>
    </row>
    <row r="807" spans="10:10" ht="14.25" customHeight="1">
      <c r="J807" s="5"/>
    </row>
    <row r="808" spans="10:10" ht="14.25" customHeight="1">
      <c r="J808" s="5"/>
    </row>
    <row r="809" spans="10:10" ht="14.25" customHeight="1">
      <c r="J809" s="5"/>
    </row>
    <row r="810" spans="10:10" ht="14.25" customHeight="1">
      <c r="J810" s="5"/>
    </row>
    <row r="811" spans="10:10" ht="14.25" customHeight="1">
      <c r="J811" s="5"/>
    </row>
    <row r="812" spans="10:10" ht="14.25" customHeight="1">
      <c r="J812" s="5"/>
    </row>
    <row r="813" spans="10:10" ht="14.25" customHeight="1">
      <c r="J813" s="5"/>
    </row>
    <row r="814" spans="10:10" ht="14.25" customHeight="1">
      <c r="J814" s="5"/>
    </row>
    <row r="815" spans="10:10" ht="14.25" customHeight="1">
      <c r="J815" s="5"/>
    </row>
    <row r="816" spans="10:10" ht="14.25" customHeight="1">
      <c r="J816" s="5"/>
    </row>
    <row r="817" spans="10:10" ht="14.25" customHeight="1">
      <c r="J817" s="5"/>
    </row>
    <row r="818" spans="10:10" ht="14.25" customHeight="1">
      <c r="J818" s="5"/>
    </row>
    <row r="819" spans="10:10" ht="14.25" customHeight="1">
      <c r="J819" s="5"/>
    </row>
    <row r="820" spans="10:10" ht="14.25" customHeight="1">
      <c r="J820" s="5"/>
    </row>
    <row r="821" spans="10:10" ht="14.25" customHeight="1">
      <c r="J821" s="5"/>
    </row>
    <row r="822" spans="10:10" ht="14.25" customHeight="1">
      <c r="J822" s="5"/>
    </row>
    <row r="823" spans="10:10" ht="14.25" customHeight="1">
      <c r="J823" s="5"/>
    </row>
    <row r="824" spans="10:10" ht="14.25" customHeight="1">
      <c r="J824" s="5"/>
    </row>
    <row r="825" spans="10:10" ht="14.25" customHeight="1">
      <c r="J825" s="5"/>
    </row>
    <row r="826" spans="10:10" ht="14.25" customHeight="1">
      <c r="J826" s="5"/>
    </row>
    <row r="827" spans="10:10" ht="14.25" customHeight="1">
      <c r="J827" s="5"/>
    </row>
    <row r="828" spans="10:10" ht="14.25" customHeight="1">
      <c r="J828" s="5"/>
    </row>
    <row r="829" spans="10:10" ht="14.25" customHeight="1">
      <c r="J829" s="5"/>
    </row>
    <row r="830" spans="10:10" ht="14.25" customHeight="1">
      <c r="J830" s="5"/>
    </row>
    <row r="831" spans="10:10" ht="14.25" customHeight="1">
      <c r="J831" s="5"/>
    </row>
    <row r="832" spans="10:10" ht="14.25" customHeight="1">
      <c r="J832" s="5"/>
    </row>
    <row r="833" spans="10:10" ht="14.25" customHeight="1">
      <c r="J833" s="5"/>
    </row>
    <row r="834" spans="10:10" ht="14.25" customHeight="1">
      <c r="J834" s="5"/>
    </row>
    <row r="835" spans="10:10" ht="14.25" customHeight="1">
      <c r="J835" s="5"/>
    </row>
    <row r="836" spans="10:10" ht="14.25" customHeight="1">
      <c r="J836" s="5"/>
    </row>
    <row r="837" spans="10:10" ht="14.25" customHeight="1">
      <c r="J837" s="5"/>
    </row>
    <row r="838" spans="10:10" ht="14.25" customHeight="1">
      <c r="J838" s="5"/>
    </row>
    <row r="839" spans="10:10" ht="14.25" customHeight="1">
      <c r="J839" s="5"/>
    </row>
    <row r="840" spans="10:10" ht="14.25" customHeight="1">
      <c r="J840" s="5"/>
    </row>
    <row r="841" spans="10:10" ht="14.25" customHeight="1">
      <c r="J841" s="5"/>
    </row>
    <row r="842" spans="10:10" ht="14.25" customHeight="1">
      <c r="J842" s="5"/>
    </row>
    <row r="843" spans="10:10" ht="14.25" customHeight="1">
      <c r="J843" s="5"/>
    </row>
    <row r="844" spans="10:10" ht="14.25" customHeight="1">
      <c r="J844" s="5"/>
    </row>
    <row r="845" spans="10:10" ht="14.25" customHeight="1">
      <c r="J845" s="5"/>
    </row>
    <row r="846" spans="10:10" ht="14.25" customHeight="1">
      <c r="J846" s="5"/>
    </row>
    <row r="847" spans="10:10" ht="14.25" customHeight="1">
      <c r="J847" s="5"/>
    </row>
    <row r="848" spans="10:10" ht="14.25" customHeight="1">
      <c r="J848" s="5"/>
    </row>
    <row r="849" spans="10:10" ht="14.25" customHeight="1">
      <c r="J849" s="5"/>
    </row>
    <row r="850" spans="10:10" ht="14.25" customHeight="1">
      <c r="J850" s="5"/>
    </row>
    <row r="851" spans="10:10" ht="14.25" customHeight="1">
      <c r="J851" s="5"/>
    </row>
    <row r="852" spans="10:10" ht="14.25" customHeight="1">
      <c r="J852" s="5"/>
    </row>
    <row r="853" spans="10:10" ht="14.25" customHeight="1">
      <c r="J853" s="5"/>
    </row>
    <row r="854" spans="10:10" ht="14.25" customHeight="1">
      <c r="J854" s="5"/>
    </row>
    <row r="855" spans="10:10" ht="14.25" customHeight="1">
      <c r="J855" s="5"/>
    </row>
    <row r="856" spans="10:10" ht="14.25" customHeight="1">
      <c r="J856" s="5"/>
    </row>
    <row r="857" spans="10:10" ht="14.25" customHeight="1">
      <c r="J857" s="5"/>
    </row>
    <row r="858" spans="10:10" ht="14.25" customHeight="1">
      <c r="J858" s="5"/>
    </row>
    <row r="859" spans="10:10" ht="14.25" customHeight="1">
      <c r="J859" s="5"/>
    </row>
    <row r="860" spans="10:10" ht="14.25" customHeight="1">
      <c r="J860" s="5"/>
    </row>
    <row r="861" spans="10:10" ht="14.25" customHeight="1">
      <c r="J861" s="5"/>
    </row>
    <row r="862" spans="10:10" ht="14.25" customHeight="1">
      <c r="J862" s="5"/>
    </row>
    <row r="863" spans="10:10" ht="14.25" customHeight="1">
      <c r="J863" s="5"/>
    </row>
    <row r="864" spans="10:10" ht="14.25" customHeight="1">
      <c r="J864" s="5"/>
    </row>
    <row r="865" spans="10:10" ht="14.25" customHeight="1">
      <c r="J865" s="5"/>
    </row>
    <row r="866" spans="10:10" ht="14.25" customHeight="1">
      <c r="J866" s="5"/>
    </row>
    <row r="867" spans="10:10" ht="14.25" customHeight="1">
      <c r="J867" s="5"/>
    </row>
    <row r="868" spans="10:10" ht="14.25" customHeight="1">
      <c r="J868" s="5"/>
    </row>
    <row r="869" spans="10:10" ht="14.25" customHeight="1">
      <c r="J869" s="5"/>
    </row>
    <row r="870" spans="10:10" ht="14.25" customHeight="1">
      <c r="J870" s="5"/>
    </row>
    <row r="871" spans="10:10" ht="14.25" customHeight="1">
      <c r="J871" s="5"/>
    </row>
    <row r="872" spans="10:10" ht="14.25" customHeight="1">
      <c r="J872" s="5"/>
    </row>
    <row r="873" spans="10:10" ht="14.25" customHeight="1">
      <c r="J873" s="5"/>
    </row>
    <row r="874" spans="10:10" ht="14.25" customHeight="1">
      <c r="J874" s="5"/>
    </row>
    <row r="875" spans="10:10" ht="14.25" customHeight="1">
      <c r="J875" s="5"/>
    </row>
    <row r="876" spans="10:10" ht="14.25" customHeight="1">
      <c r="J876" s="5"/>
    </row>
    <row r="877" spans="10:10" ht="14.25" customHeight="1">
      <c r="J877" s="5"/>
    </row>
    <row r="878" spans="10:10" ht="14.25" customHeight="1">
      <c r="J878" s="5"/>
    </row>
    <row r="879" spans="10:10" ht="14.25" customHeight="1">
      <c r="J879" s="5"/>
    </row>
    <row r="880" spans="10:10" ht="14.25" customHeight="1">
      <c r="J880" s="5"/>
    </row>
    <row r="881" spans="10:10" ht="14.25" customHeight="1">
      <c r="J881" s="5"/>
    </row>
    <row r="882" spans="10:10" ht="14.25" customHeight="1">
      <c r="J882" s="5"/>
    </row>
    <row r="883" spans="10:10" ht="14.25" customHeight="1">
      <c r="J883" s="5"/>
    </row>
    <row r="884" spans="10:10" ht="14.25" customHeight="1">
      <c r="J884" s="5"/>
    </row>
    <row r="885" spans="10:10" ht="14.25" customHeight="1">
      <c r="J885" s="5"/>
    </row>
    <row r="886" spans="10:10" ht="14.25" customHeight="1">
      <c r="J886" s="5"/>
    </row>
    <row r="887" spans="10:10" ht="14.25" customHeight="1">
      <c r="J887" s="5"/>
    </row>
    <row r="888" spans="10:10" ht="14.25" customHeight="1">
      <c r="J888" s="5"/>
    </row>
    <row r="889" spans="10:10" ht="14.25" customHeight="1">
      <c r="J889" s="5"/>
    </row>
    <row r="890" spans="10:10" ht="14.25" customHeight="1">
      <c r="J890" s="5"/>
    </row>
    <row r="891" spans="10:10" ht="14.25" customHeight="1">
      <c r="J891" s="5"/>
    </row>
    <row r="892" spans="10:10" ht="14.25" customHeight="1">
      <c r="J892" s="5"/>
    </row>
    <row r="893" spans="10:10" ht="14.25" customHeight="1">
      <c r="J893" s="5"/>
    </row>
    <row r="894" spans="10:10" ht="14.25" customHeight="1">
      <c r="J894" s="5"/>
    </row>
    <row r="895" spans="10:10" ht="14.25" customHeight="1">
      <c r="J895" s="5"/>
    </row>
    <row r="896" spans="10:10" ht="14.25" customHeight="1">
      <c r="J896" s="5"/>
    </row>
    <row r="897" spans="10:10" ht="14.25" customHeight="1">
      <c r="J897" s="5"/>
    </row>
    <row r="898" spans="10:10" ht="14.25" customHeight="1">
      <c r="J898" s="5"/>
    </row>
    <row r="899" spans="10:10" ht="14.25" customHeight="1">
      <c r="J899" s="5"/>
    </row>
    <row r="900" spans="10:10" ht="14.25" customHeight="1">
      <c r="J900" s="5"/>
    </row>
    <row r="901" spans="10:10" ht="14.25" customHeight="1">
      <c r="J901" s="5"/>
    </row>
    <row r="902" spans="10:10" ht="14.25" customHeight="1">
      <c r="J902" s="5"/>
    </row>
    <row r="903" spans="10:10" ht="14.25" customHeight="1">
      <c r="J903" s="5"/>
    </row>
    <row r="904" spans="10:10" ht="14.25" customHeight="1">
      <c r="J904" s="5"/>
    </row>
    <row r="905" spans="10:10" ht="14.25" customHeight="1">
      <c r="J905" s="5"/>
    </row>
    <row r="906" spans="10:10" ht="14.25" customHeight="1">
      <c r="J906" s="5"/>
    </row>
    <row r="907" spans="10:10" ht="14.25" customHeight="1">
      <c r="J907" s="5"/>
    </row>
    <row r="908" spans="10:10" ht="14.25" customHeight="1">
      <c r="J908" s="5"/>
    </row>
    <row r="909" spans="10:10" ht="14.25" customHeight="1">
      <c r="J909" s="5"/>
    </row>
    <row r="910" spans="10:10" ht="14.25" customHeight="1">
      <c r="J910" s="5"/>
    </row>
    <row r="911" spans="10:10" ht="14.25" customHeight="1">
      <c r="J911" s="5"/>
    </row>
    <row r="912" spans="10:10" ht="14.25" customHeight="1">
      <c r="J912" s="5"/>
    </row>
    <row r="913" spans="10:10" ht="14.25" customHeight="1">
      <c r="J913" s="5"/>
    </row>
    <row r="914" spans="10:10" ht="14.25" customHeight="1">
      <c r="J914" s="5"/>
    </row>
    <row r="915" spans="10:10" ht="14.25" customHeight="1">
      <c r="J915" s="5"/>
    </row>
    <row r="916" spans="10:10" ht="14.25" customHeight="1">
      <c r="J916" s="5"/>
    </row>
    <row r="917" spans="10:10" ht="14.25" customHeight="1">
      <c r="J917" s="5"/>
    </row>
    <row r="918" spans="10:10" ht="14.25" customHeight="1">
      <c r="J918" s="5"/>
    </row>
    <row r="919" spans="10:10" ht="14.25" customHeight="1">
      <c r="J919" s="5"/>
    </row>
    <row r="920" spans="10:10" ht="14.25" customHeight="1">
      <c r="J920" s="5"/>
    </row>
    <row r="921" spans="10:10" ht="14.25" customHeight="1">
      <c r="J921" s="5"/>
    </row>
    <row r="922" spans="10:10" ht="14.25" customHeight="1">
      <c r="J922" s="5"/>
    </row>
    <row r="923" spans="10:10" ht="14.25" customHeight="1">
      <c r="J923" s="5"/>
    </row>
    <row r="924" spans="10:10" ht="14.25" customHeight="1">
      <c r="J924" s="5"/>
    </row>
    <row r="925" spans="10:10" ht="14.25" customHeight="1">
      <c r="J925" s="5"/>
    </row>
    <row r="926" spans="10:10" ht="14.25" customHeight="1">
      <c r="J926" s="5"/>
    </row>
    <row r="927" spans="10:10" ht="14.25" customHeight="1">
      <c r="J927" s="5"/>
    </row>
    <row r="928" spans="10:10" ht="14.25" customHeight="1">
      <c r="J928" s="5"/>
    </row>
    <row r="929" spans="10:10" ht="14.25" customHeight="1">
      <c r="J929" s="5"/>
    </row>
    <row r="930" spans="10:10" ht="14.25" customHeight="1">
      <c r="J930" s="5"/>
    </row>
    <row r="931" spans="10:10" ht="14.25" customHeight="1">
      <c r="J931" s="5"/>
    </row>
    <row r="932" spans="10:10" ht="14.25" customHeight="1">
      <c r="J932" s="5"/>
    </row>
    <row r="933" spans="10:10" ht="14.25" customHeight="1">
      <c r="J933" s="5"/>
    </row>
    <row r="934" spans="10:10" ht="14.25" customHeight="1">
      <c r="J934" s="5"/>
    </row>
    <row r="935" spans="10:10" ht="14.25" customHeight="1">
      <c r="J935" s="5"/>
    </row>
    <row r="936" spans="10:10" ht="14.25" customHeight="1">
      <c r="J936" s="5"/>
    </row>
    <row r="937" spans="10:10" ht="14.25" customHeight="1">
      <c r="J937" s="5"/>
    </row>
    <row r="938" spans="10:10" ht="14.25" customHeight="1">
      <c r="J938" s="5"/>
    </row>
    <row r="939" spans="10:10" ht="14.25" customHeight="1">
      <c r="J939" s="5"/>
    </row>
    <row r="940" spans="10:10" ht="14.25" customHeight="1">
      <c r="J940" s="5"/>
    </row>
    <row r="941" spans="10:10" ht="14.25" customHeight="1">
      <c r="J941" s="5"/>
    </row>
    <row r="942" spans="10:10" ht="14.25" customHeight="1">
      <c r="J942" s="5"/>
    </row>
    <row r="943" spans="10:10" ht="14.25" customHeight="1">
      <c r="J943" s="5"/>
    </row>
    <row r="944" spans="10:10" ht="14.25" customHeight="1">
      <c r="J944" s="5"/>
    </row>
    <row r="945" spans="10:10" ht="14.25" customHeight="1">
      <c r="J945" s="5"/>
    </row>
    <row r="946" spans="10:10" ht="14.25" customHeight="1">
      <c r="J946" s="5"/>
    </row>
    <row r="947" spans="10:10" ht="14.25" customHeight="1">
      <c r="J947" s="5"/>
    </row>
    <row r="948" spans="10:10" ht="14.25" customHeight="1">
      <c r="J948" s="5"/>
    </row>
    <row r="949" spans="10:10" ht="14.25" customHeight="1">
      <c r="J949" s="5"/>
    </row>
    <row r="950" spans="10:10" ht="14.25" customHeight="1">
      <c r="J950" s="5"/>
    </row>
    <row r="951" spans="10:10" ht="14.25" customHeight="1">
      <c r="J951" s="5"/>
    </row>
    <row r="952" spans="10:10" ht="14.25" customHeight="1">
      <c r="J952" s="5"/>
    </row>
    <row r="953" spans="10:10" ht="14.25" customHeight="1">
      <c r="J953" s="5"/>
    </row>
    <row r="954" spans="10:10" ht="14.25" customHeight="1">
      <c r="J954" s="5"/>
    </row>
    <row r="955" spans="10:10" ht="14.25" customHeight="1">
      <c r="J955" s="5"/>
    </row>
    <row r="956" spans="10:10" ht="14.25" customHeight="1">
      <c r="J956" s="5"/>
    </row>
    <row r="957" spans="10:10" ht="14.25" customHeight="1">
      <c r="J957" s="5"/>
    </row>
    <row r="958" spans="10:10" ht="14.25" customHeight="1">
      <c r="J958" s="5"/>
    </row>
    <row r="959" spans="10:10" ht="14.25" customHeight="1">
      <c r="J959" s="5"/>
    </row>
    <row r="960" spans="10:10" ht="14.25" customHeight="1">
      <c r="J960" s="5"/>
    </row>
    <row r="961" spans="10:10" ht="14.25" customHeight="1">
      <c r="J961" s="5"/>
    </row>
    <row r="962" spans="10:10" ht="14.25" customHeight="1">
      <c r="J962" s="5"/>
    </row>
    <row r="963" spans="10:10" ht="14.25" customHeight="1">
      <c r="J963" s="5"/>
    </row>
    <row r="964" spans="10:10" ht="14.25" customHeight="1">
      <c r="J964" s="5"/>
    </row>
    <row r="965" spans="10:10" ht="14.25" customHeight="1">
      <c r="J965" s="5"/>
    </row>
    <row r="966" spans="10:10" ht="14.25" customHeight="1">
      <c r="J966" s="5"/>
    </row>
    <row r="967" spans="10:10" ht="14.25" customHeight="1">
      <c r="J967" s="5"/>
    </row>
    <row r="968" spans="10:10" ht="14.25" customHeight="1">
      <c r="J968" s="5"/>
    </row>
    <row r="969" spans="10:10" ht="14.25" customHeight="1">
      <c r="J969" s="5"/>
    </row>
    <row r="970" spans="10:10" ht="14.25" customHeight="1">
      <c r="J970" s="5"/>
    </row>
    <row r="971" spans="10:10" ht="14.25" customHeight="1">
      <c r="J971" s="5"/>
    </row>
    <row r="972" spans="10:10" ht="14.25" customHeight="1">
      <c r="J972" s="5"/>
    </row>
    <row r="973" spans="10:10" ht="14.25" customHeight="1">
      <c r="J973" s="5"/>
    </row>
    <row r="974" spans="10:10" ht="14.25" customHeight="1">
      <c r="J974" s="5"/>
    </row>
    <row r="975" spans="10:10" ht="14.25" customHeight="1">
      <c r="J975" s="5"/>
    </row>
    <row r="976" spans="10:10" ht="14.25" customHeight="1">
      <c r="J976" s="5"/>
    </row>
    <row r="977" spans="10:10" ht="14.25" customHeight="1">
      <c r="J977" s="5"/>
    </row>
    <row r="978" spans="10:10" ht="14.25" customHeight="1">
      <c r="J978" s="5"/>
    </row>
    <row r="979" spans="10:10" ht="14.25" customHeight="1">
      <c r="J979" s="5"/>
    </row>
    <row r="980" spans="10:10" ht="14.25" customHeight="1">
      <c r="J980" s="5"/>
    </row>
    <row r="981" spans="10:10" ht="14.25" customHeight="1">
      <c r="J981" s="5"/>
    </row>
    <row r="982" spans="10:10" ht="14.25" customHeight="1">
      <c r="J982" s="5"/>
    </row>
    <row r="983" spans="10:10" ht="14.25" customHeight="1">
      <c r="J983" s="5"/>
    </row>
    <row r="984" spans="10:10" ht="14.25" customHeight="1">
      <c r="J984" s="5"/>
    </row>
    <row r="985" spans="10:10" ht="14.25" customHeight="1">
      <c r="J985" s="5"/>
    </row>
    <row r="986" spans="10:10" ht="14.25" customHeight="1">
      <c r="J986" s="5"/>
    </row>
    <row r="987" spans="10:10" ht="14.25" customHeight="1">
      <c r="J987" s="5"/>
    </row>
    <row r="988" spans="10:10" ht="14.25" customHeight="1">
      <c r="J988" s="5"/>
    </row>
    <row r="989" spans="10:10" ht="14.25" customHeight="1">
      <c r="J989" s="5"/>
    </row>
    <row r="990" spans="10:10" ht="14.25" customHeight="1">
      <c r="J990" s="5"/>
    </row>
    <row r="991" spans="10:10" ht="14.25" customHeight="1">
      <c r="J991" s="5"/>
    </row>
    <row r="992" spans="10:10" ht="14.25" customHeight="1">
      <c r="J992" s="5"/>
    </row>
    <row r="993" spans="10:10" ht="14.25" customHeight="1">
      <c r="J993" s="5"/>
    </row>
    <row r="994" spans="10:10" ht="14.25" customHeight="1">
      <c r="J994" s="5"/>
    </row>
    <row r="995" spans="10:10" ht="14.25" customHeight="1">
      <c r="J995" s="5"/>
    </row>
    <row r="996" spans="10:10" ht="14.25" customHeight="1">
      <c r="J996" s="5"/>
    </row>
    <row r="997" spans="10:10" ht="14.25" customHeight="1">
      <c r="J997" s="5"/>
    </row>
    <row r="998" spans="10:10" ht="14.25" customHeight="1">
      <c r="J998" s="5"/>
    </row>
    <row r="999" spans="10:10" ht="14.25" customHeight="1">
      <c r="J999" s="5"/>
    </row>
    <row r="1000" spans="10:10" ht="14.25" customHeight="1">
      <c r="J1000" s="5"/>
    </row>
  </sheetData>
  <mergeCells count="1">
    <mergeCell ref="B5:I5"/>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Inputs!$A$4:$A$5</xm:f>
          </x14:formula1>
          <xm:sqref>C23:C119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1000"/>
  <sheetViews>
    <sheetView zoomScale="70" zoomScaleNormal="70" workbookViewId="0">
      <pane xSplit="4" ySplit="11" topLeftCell="E55" activePane="bottomRight" state="frozen"/>
      <selection pane="topRight" activeCell="E1" sqref="E1"/>
      <selection pane="bottomLeft" activeCell="A12" sqref="A12"/>
      <selection pane="bottomRight" activeCell="K77" sqref="K77"/>
    </sheetView>
  </sheetViews>
  <sheetFormatPr defaultColWidth="12.54296875" defaultRowHeight="15" customHeight="1"/>
  <cols>
    <col min="1" max="1" width="5.81640625" customWidth="1"/>
    <col min="2" max="2" width="13.1796875" customWidth="1"/>
    <col min="3" max="3" width="50" customWidth="1"/>
    <col min="4" max="4" width="45" customWidth="1"/>
    <col min="5" max="10" width="13.81640625" customWidth="1"/>
    <col min="11" max="11" width="58" customWidth="1"/>
    <col min="12" max="26" width="8.54296875" customWidth="1"/>
  </cols>
  <sheetData>
    <row r="1" spans="2:11" ht="14.25" customHeight="1">
      <c r="B1" s="29" t="s">
        <v>82</v>
      </c>
      <c r="C1" s="30" t="str">
        <f>Summary!C1</f>
        <v>Pathways In Education - Las Vegas</v>
      </c>
      <c r="D1" s="5"/>
    </row>
    <row r="2" spans="2:11" ht="14.25" customHeight="1">
      <c r="B2" s="29" t="s">
        <v>83</v>
      </c>
      <c r="C2" s="30" t="str">
        <f>Summary!C2</f>
        <v>Las Vegas</v>
      </c>
      <c r="D2" s="5"/>
    </row>
    <row r="3" spans="2:11" ht="14.25" customHeight="1">
      <c r="B3" s="29" t="s">
        <v>84</v>
      </c>
      <c r="C3" s="30">
        <f>Summary!C3</f>
        <v>2027</v>
      </c>
      <c r="D3" s="5"/>
    </row>
    <row r="4" spans="2:11" ht="14.25" customHeight="1">
      <c r="B4" s="29"/>
      <c r="C4" s="30"/>
      <c r="D4" s="5"/>
      <c r="E4" s="109"/>
    </row>
    <row r="5" spans="2:11" ht="14.25" customHeight="1">
      <c r="B5" s="29"/>
      <c r="C5" s="259" t="s">
        <v>261</v>
      </c>
      <c r="D5" s="260"/>
      <c r="E5" s="260"/>
      <c r="F5" s="260"/>
      <c r="G5" s="260"/>
      <c r="H5" s="260"/>
      <c r="I5" s="260"/>
      <c r="J5" s="260"/>
    </row>
    <row r="6" spans="2:11" ht="14.25" customHeight="1">
      <c r="C6" s="5"/>
      <c r="D6" s="5"/>
    </row>
    <row r="7" spans="2:11" ht="21" customHeight="1">
      <c r="C7" s="5"/>
      <c r="D7" s="33" t="s">
        <v>86</v>
      </c>
      <c r="E7" s="55" t="str">
        <f>($C$3-1)&amp;"-"&amp;($C$3+0)</f>
        <v>2026-2027</v>
      </c>
      <c r="F7" s="55" t="str">
        <f>($C$3+0)&amp;"-"&amp;($C$3+1)</f>
        <v>2027-2028</v>
      </c>
      <c r="G7" s="55" t="str">
        <f>($C$3+1)&amp;"-"&amp;($C$3+2)</f>
        <v>2028-2029</v>
      </c>
      <c r="H7" s="55" t="str">
        <f>($C$3+2)&amp;"-"&amp;($C$3+3)</f>
        <v>2029-2030</v>
      </c>
      <c r="I7" s="55" t="str">
        <f>($C$3+3)&amp;"-"&amp;($C$3+4)</f>
        <v>2030-2031</v>
      </c>
      <c r="J7" s="55" t="str">
        <f>($C$3+4)&amp;"-"&amp;($C$3+5)</f>
        <v>2031-2032</v>
      </c>
    </row>
    <row r="8" spans="2:11" ht="14.25" customHeight="1">
      <c r="C8" s="5"/>
      <c r="D8" s="82" t="s">
        <v>87</v>
      </c>
      <c r="E8" s="154"/>
      <c r="F8" s="34">
        <f>Enrollment!D$23</f>
        <v>175</v>
      </c>
      <c r="G8" s="34">
        <f>Enrollment!E$23</f>
        <v>225</v>
      </c>
      <c r="H8" s="34">
        <f>Enrollment!F$23</f>
        <v>300</v>
      </c>
      <c r="I8" s="34">
        <f>Enrollment!G$23</f>
        <v>330</v>
      </c>
      <c r="J8" s="34">
        <f>Enrollment!H$23</f>
        <v>330</v>
      </c>
    </row>
    <row r="9" spans="2:11" ht="14.25" customHeight="1">
      <c r="C9" s="5"/>
      <c r="D9" s="36" t="s">
        <v>88</v>
      </c>
      <c r="E9" s="155"/>
      <c r="F9" s="156"/>
      <c r="G9" s="37">
        <f>Enrollment!E24</f>
        <v>0.2857142857142857</v>
      </c>
      <c r="H9" s="37">
        <f>Enrollment!F24</f>
        <v>0.33333333333333331</v>
      </c>
      <c r="I9" s="37">
        <f>Enrollment!G24</f>
        <v>0.1</v>
      </c>
      <c r="J9" s="37">
        <f>Enrollment!H24</f>
        <v>0</v>
      </c>
    </row>
    <row r="10" spans="2:11" ht="14.25" customHeight="1">
      <c r="B10" s="35"/>
      <c r="C10" s="5"/>
      <c r="D10" s="5"/>
      <c r="E10" s="45"/>
      <c r="F10" s="110"/>
      <c r="G10" s="110"/>
      <c r="H10" s="110"/>
      <c r="I10" s="110"/>
      <c r="J10" s="110"/>
    </row>
    <row r="11" spans="2:11" ht="14.25" customHeight="1">
      <c r="B11" s="157" t="s">
        <v>262</v>
      </c>
      <c r="C11" s="174" t="s">
        <v>263</v>
      </c>
      <c r="D11" s="174" t="s">
        <v>264</v>
      </c>
      <c r="E11" s="159" t="s">
        <v>91</v>
      </c>
      <c r="F11" s="159" t="s">
        <v>92</v>
      </c>
      <c r="G11" s="159" t="s">
        <v>93</v>
      </c>
      <c r="H11" s="159" t="s">
        <v>94</v>
      </c>
      <c r="I11" s="159" t="s">
        <v>95</v>
      </c>
      <c r="J11" s="159" t="s">
        <v>96</v>
      </c>
      <c r="K11" s="158" t="s">
        <v>97</v>
      </c>
    </row>
    <row r="12" spans="2:11" ht="21.75" customHeight="1">
      <c r="B12" s="111"/>
      <c r="C12" s="220" t="s">
        <v>265</v>
      </c>
      <c r="D12" s="112"/>
      <c r="E12" s="221"/>
      <c r="F12" s="221"/>
      <c r="G12" s="221"/>
      <c r="H12" s="221"/>
      <c r="I12" s="221"/>
      <c r="J12" s="221"/>
      <c r="K12" s="113"/>
    </row>
    <row r="13" spans="2:11" ht="17.25" customHeight="1">
      <c r="B13" s="161" t="e">
        <f ca="1">_xludf.IFNA(VLOOKUP(C13,Inputs!$C$4:$D$13,2,0),"")</f>
        <v>#NAME?</v>
      </c>
      <c r="C13" s="58" t="s">
        <v>266</v>
      </c>
      <c r="D13" s="58" t="s">
        <v>267</v>
      </c>
      <c r="E13" s="190">
        <f>(F8*35)+(F8*30)</f>
        <v>11375</v>
      </c>
      <c r="F13" s="190">
        <f t="shared" ref="F13:J13" si="0">(F$8*15)+(F$8*10)</f>
        <v>4375</v>
      </c>
      <c r="G13" s="190">
        <f t="shared" si="0"/>
        <v>5625</v>
      </c>
      <c r="H13" s="190">
        <f t="shared" si="0"/>
        <v>7500</v>
      </c>
      <c r="I13" s="190">
        <f t="shared" si="0"/>
        <v>8250</v>
      </c>
      <c r="J13" s="190">
        <f t="shared" si="0"/>
        <v>8250</v>
      </c>
      <c r="K13" s="222" t="s">
        <v>268</v>
      </c>
    </row>
    <row r="14" spans="2:11" ht="14.25" customHeight="1">
      <c r="B14" s="161" t="e">
        <f ca="1">_xludf.IFNA(VLOOKUP(C14,Inputs!$C$4:$D$13,2,0),"")</f>
        <v>#NAME?</v>
      </c>
      <c r="C14" s="58" t="s">
        <v>266</v>
      </c>
      <c r="D14" s="58" t="s">
        <v>269</v>
      </c>
      <c r="E14" s="190"/>
      <c r="F14" s="190">
        <f>75*10</f>
        <v>750</v>
      </c>
      <c r="G14" s="190">
        <f>75*13</f>
        <v>975</v>
      </c>
      <c r="H14" s="190">
        <f>75*15</f>
        <v>1125</v>
      </c>
      <c r="I14" s="190">
        <f t="shared" ref="I14:J14" si="1">75*16</f>
        <v>1200</v>
      </c>
      <c r="J14" s="190">
        <f t="shared" si="1"/>
        <v>1200</v>
      </c>
      <c r="K14" s="222" t="s">
        <v>270</v>
      </c>
    </row>
    <row r="15" spans="2:11" ht="14.25" customHeight="1">
      <c r="B15" s="161" t="e">
        <f ca="1">_xludf.IFNA(VLOOKUP(C15,Inputs!$C$4:$D$13,2,0),"")</f>
        <v>#NAME?</v>
      </c>
      <c r="C15" s="58" t="s">
        <v>266</v>
      </c>
      <c r="D15" s="58" t="s">
        <v>271</v>
      </c>
      <c r="E15" s="190"/>
      <c r="F15" s="190">
        <f>20*10</f>
        <v>200</v>
      </c>
      <c r="G15" s="190">
        <f>20*13</f>
        <v>260</v>
      </c>
      <c r="H15" s="190">
        <f>20*15</f>
        <v>300</v>
      </c>
      <c r="I15" s="190">
        <f t="shared" ref="I15:J15" si="2">20*16</f>
        <v>320</v>
      </c>
      <c r="J15" s="190">
        <f t="shared" si="2"/>
        <v>320</v>
      </c>
      <c r="K15" s="222" t="s">
        <v>272</v>
      </c>
    </row>
    <row r="16" spans="2:11" ht="14.25" customHeight="1">
      <c r="B16" s="161" t="e">
        <f ca="1">_xludf.IFNA(VLOOKUP(C16,Inputs!$C$4:$D$13,2,0),"")</f>
        <v>#NAME?</v>
      </c>
      <c r="C16" s="58" t="s">
        <v>266</v>
      </c>
      <c r="D16" s="58" t="s">
        <v>273</v>
      </c>
      <c r="E16" s="190"/>
      <c r="F16" s="190">
        <f t="shared" ref="F16:J16" si="3">F$8*10</f>
        <v>1750</v>
      </c>
      <c r="G16" s="190">
        <f t="shared" si="3"/>
        <v>2250</v>
      </c>
      <c r="H16" s="190">
        <f t="shared" si="3"/>
        <v>3000</v>
      </c>
      <c r="I16" s="190">
        <f t="shared" si="3"/>
        <v>3300</v>
      </c>
      <c r="J16" s="190">
        <f t="shared" si="3"/>
        <v>3300</v>
      </c>
      <c r="K16" s="222" t="s">
        <v>274</v>
      </c>
    </row>
    <row r="17" spans="2:11" ht="14.25" customHeight="1">
      <c r="B17" s="161" t="e">
        <f ca="1">_xludf.IFNA(VLOOKUP(C17,Inputs!$C$4:$D$13,2,0),"")</f>
        <v>#NAME?</v>
      </c>
      <c r="C17" s="58" t="s">
        <v>275</v>
      </c>
      <c r="D17" s="58" t="s">
        <v>275</v>
      </c>
      <c r="E17" s="190">
        <f>(((F$8-E$8)*1)*200)</f>
        <v>35000</v>
      </c>
      <c r="F17" s="190">
        <f>(((G$8-F$8)*1)*100)</f>
        <v>5000</v>
      </c>
      <c r="G17" s="190">
        <f>(((H$8-G$8)*1)*200)</f>
        <v>15000</v>
      </c>
      <c r="H17" s="190">
        <f>(((I$8-H$8)*1)*200)*2</f>
        <v>12000</v>
      </c>
      <c r="I17" s="190">
        <v>10000</v>
      </c>
      <c r="J17" s="190">
        <v>10000</v>
      </c>
      <c r="K17" s="222"/>
    </row>
    <row r="18" spans="2:11" ht="14.25" customHeight="1">
      <c r="B18" s="161" t="e">
        <f ca="1">_xludf.IFNA(VLOOKUP(C18,Inputs!$C$4:$D$13,2,0),"")</f>
        <v>#NAME?</v>
      </c>
      <c r="C18" s="58" t="s">
        <v>276</v>
      </c>
      <c r="D18" s="58" t="s">
        <v>277</v>
      </c>
      <c r="E18" s="190"/>
      <c r="F18" s="190">
        <f t="shared" ref="F18:J18" si="4">20*F$8</f>
        <v>3500</v>
      </c>
      <c r="G18" s="190">
        <f t="shared" si="4"/>
        <v>4500</v>
      </c>
      <c r="H18" s="190">
        <f t="shared" si="4"/>
        <v>6000</v>
      </c>
      <c r="I18" s="190">
        <f t="shared" si="4"/>
        <v>6600</v>
      </c>
      <c r="J18" s="190">
        <f t="shared" si="4"/>
        <v>6600</v>
      </c>
      <c r="K18" s="222" t="s">
        <v>278</v>
      </c>
    </row>
    <row r="19" spans="2:11" ht="14.25" customHeight="1">
      <c r="B19" s="161" t="e">
        <f ca="1">_xludf.IFNA(VLOOKUP(C19,Inputs!$C$4:$D$13,2,0),"")</f>
        <v>#NAME?</v>
      </c>
      <c r="C19" s="58" t="s">
        <v>279</v>
      </c>
      <c r="D19" s="58" t="s">
        <v>280</v>
      </c>
      <c r="E19" s="190">
        <f>F$8*250</f>
        <v>43750</v>
      </c>
      <c r="F19" s="190">
        <f t="shared" ref="F19:G19" si="5">(G$8-F$8)*250</f>
        <v>12500</v>
      </c>
      <c r="G19" s="190">
        <f t="shared" si="5"/>
        <v>18750</v>
      </c>
      <c r="H19" s="190">
        <f>((I$8-H$8)*250)+(F$8*250)</f>
        <v>51250</v>
      </c>
      <c r="I19" s="190">
        <f>((J$8-I$8)*250)+((G$8-F$8)*250)</f>
        <v>12500</v>
      </c>
      <c r="J19" s="190">
        <f>+((H$8-G$8)*250)</f>
        <v>18750</v>
      </c>
      <c r="K19" s="222" t="s">
        <v>281</v>
      </c>
    </row>
    <row r="20" spans="2:11" ht="14.25" customHeight="1">
      <c r="B20" s="161" t="e">
        <f ca="1">_xludf.IFNA(VLOOKUP(C20,Inputs!$C$4:$D$13,2,0),"")</f>
        <v>#NAME?</v>
      </c>
      <c r="C20" s="58" t="s">
        <v>279</v>
      </c>
      <c r="D20" s="58" t="s">
        <v>282</v>
      </c>
      <c r="E20" s="190">
        <v>1500</v>
      </c>
      <c r="F20" s="190">
        <v>900</v>
      </c>
      <c r="G20" s="190">
        <v>1350</v>
      </c>
      <c r="H20" s="190">
        <v>900</v>
      </c>
      <c r="I20" s="190">
        <v>450</v>
      </c>
      <c r="J20" s="190">
        <v>500</v>
      </c>
      <c r="K20" s="222"/>
    </row>
    <row r="21" spans="2:11" ht="14.25" customHeight="1">
      <c r="B21" s="161" t="e">
        <f ca="1">_xludf.IFNA(VLOOKUP(C21,Inputs!$C$4:$D$13,2,0),"")</f>
        <v>#NAME?</v>
      </c>
      <c r="C21" s="58" t="s">
        <v>276</v>
      </c>
      <c r="D21" s="58" t="s">
        <v>283</v>
      </c>
      <c r="E21" s="190"/>
      <c r="F21" s="190">
        <f t="shared" ref="F21:J21" si="6">22.66*F$8</f>
        <v>3965.5</v>
      </c>
      <c r="G21" s="190">
        <f t="shared" si="6"/>
        <v>5098.5</v>
      </c>
      <c r="H21" s="190">
        <f t="shared" si="6"/>
        <v>6798</v>
      </c>
      <c r="I21" s="190">
        <f t="shared" si="6"/>
        <v>7477.8</v>
      </c>
      <c r="J21" s="190">
        <f t="shared" si="6"/>
        <v>7477.8</v>
      </c>
      <c r="K21" s="222" t="s">
        <v>284</v>
      </c>
    </row>
    <row r="22" spans="2:11" ht="14.25" customHeight="1">
      <c r="B22" s="161" t="e">
        <f ca="1">_xludf.IFNA(VLOOKUP(C22,Inputs!$C$4:$D$13,2,0),"")</f>
        <v>#NAME?</v>
      </c>
      <c r="C22" s="58" t="s">
        <v>266</v>
      </c>
      <c r="D22" s="58" t="s">
        <v>285</v>
      </c>
      <c r="E22" s="190">
        <v>500</v>
      </c>
      <c r="F22" s="190">
        <v>500</v>
      </c>
      <c r="G22" s="190">
        <v>750</v>
      </c>
      <c r="H22" s="190">
        <v>1000</v>
      </c>
      <c r="I22" s="190">
        <v>1000</v>
      </c>
      <c r="J22" s="190">
        <v>1000</v>
      </c>
      <c r="K22" s="222"/>
    </row>
    <row r="23" spans="2:11" ht="14.25" customHeight="1">
      <c r="B23" s="161" t="e">
        <f ca="1">_xludf.IFNA(VLOOKUP(C23,Inputs!$C$4:$D$13,2,0),"")</f>
        <v>#NAME?</v>
      </c>
      <c r="C23" s="58"/>
      <c r="D23" s="58"/>
      <c r="E23" s="190"/>
      <c r="F23" s="190"/>
      <c r="G23" s="190"/>
      <c r="H23" s="190"/>
      <c r="I23" s="190"/>
      <c r="J23" s="190"/>
      <c r="K23" s="222"/>
    </row>
    <row r="24" spans="2:11" ht="14.25" customHeight="1">
      <c r="B24" s="161" t="e">
        <f ca="1">_xludf.IFNA(VLOOKUP(C24,Inputs!$C$4:$D$13,2,0),"")</f>
        <v>#NAME?</v>
      </c>
      <c r="C24" s="58"/>
      <c r="D24" s="58"/>
      <c r="E24" s="190"/>
      <c r="F24" s="190"/>
      <c r="G24" s="190"/>
      <c r="H24" s="190"/>
      <c r="I24" s="190"/>
      <c r="J24" s="190"/>
      <c r="K24" s="222"/>
    </row>
    <row r="25" spans="2:11" ht="14.25" customHeight="1">
      <c r="B25" s="161" t="e">
        <f ca="1">_xludf.IFNA(VLOOKUP(C25,Inputs!$C$4:$D$13,2,0),"")</f>
        <v>#NAME?</v>
      </c>
      <c r="C25" s="58"/>
      <c r="D25" s="58"/>
      <c r="E25" s="190"/>
      <c r="F25" s="190"/>
      <c r="G25" s="190"/>
      <c r="H25" s="190"/>
      <c r="I25" s="190"/>
      <c r="J25" s="190"/>
      <c r="K25" s="222"/>
    </row>
    <row r="26" spans="2:11" ht="14.25" customHeight="1">
      <c r="B26" s="161" t="e">
        <f ca="1">_xludf.IFNA(VLOOKUP(C26,Inputs!$C$4:$D$13,2,0),"")</f>
        <v>#NAME?</v>
      </c>
      <c r="C26" s="58"/>
      <c r="D26" s="58"/>
      <c r="E26" s="190"/>
      <c r="F26" s="190"/>
      <c r="G26" s="190"/>
      <c r="H26" s="190"/>
      <c r="I26" s="190"/>
      <c r="J26" s="190"/>
      <c r="K26" s="222"/>
    </row>
    <row r="27" spans="2:11" ht="14.25" customHeight="1">
      <c r="B27" s="161" t="e">
        <f ca="1">_xludf.IFNA(VLOOKUP(C27,Inputs!$C$4:$D$13,2,0),"")</f>
        <v>#NAME?</v>
      </c>
      <c r="C27" s="58"/>
      <c r="D27" s="58"/>
      <c r="E27" s="190"/>
      <c r="F27" s="190"/>
      <c r="G27" s="190"/>
      <c r="H27" s="190"/>
      <c r="I27" s="190"/>
      <c r="J27" s="190"/>
      <c r="K27" s="222"/>
    </row>
    <row r="28" spans="2:11" ht="14.25" customHeight="1">
      <c r="B28" s="161" t="e">
        <f ca="1">_xludf.IFNA(VLOOKUP(C28,Inputs!$C$4:$D$13,2,0),"")</f>
        <v>#NAME?</v>
      </c>
      <c r="C28" s="58"/>
      <c r="D28" s="58"/>
      <c r="E28" s="190"/>
      <c r="F28" s="190"/>
      <c r="G28" s="190"/>
      <c r="H28" s="190"/>
      <c r="I28" s="190"/>
      <c r="J28" s="190"/>
      <c r="K28" s="222"/>
    </row>
    <row r="29" spans="2:11" ht="14.25" customHeight="1">
      <c r="B29" s="161" t="e">
        <f ca="1">_xludf.IFNA(VLOOKUP(C29,Inputs!$C$4:$D$13,2,0),"")</f>
        <v>#NAME?</v>
      </c>
      <c r="C29" s="58"/>
      <c r="D29" s="58"/>
      <c r="E29" s="190"/>
      <c r="F29" s="190"/>
      <c r="G29" s="190"/>
      <c r="H29" s="190"/>
      <c r="I29" s="190"/>
      <c r="J29" s="190"/>
      <c r="K29" s="222"/>
    </row>
    <row r="30" spans="2:11" ht="14.25" customHeight="1">
      <c r="B30" s="161" t="e">
        <f ca="1">_xludf.IFNA(VLOOKUP(C30,Inputs!$C$4:$D$13,2,0),"")</f>
        <v>#NAME?</v>
      </c>
      <c r="C30" s="58"/>
      <c r="D30" s="58"/>
      <c r="E30" s="190"/>
      <c r="F30" s="190"/>
      <c r="G30" s="190"/>
      <c r="H30" s="190"/>
      <c r="I30" s="190"/>
      <c r="J30" s="190"/>
      <c r="K30" s="222"/>
    </row>
    <row r="31" spans="2:11" ht="14.25" customHeight="1">
      <c r="B31" s="161" t="e">
        <f ca="1">_xludf.IFNA(VLOOKUP(C31,Inputs!$C$4:$D$13,2,0),"")</f>
        <v>#NAME?</v>
      </c>
      <c r="C31" s="114"/>
      <c r="D31" s="114"/>
      <c r="E31" s="68"/>
      <c r="F31" s="68"/>
      <c r="G31" s="68"/>
      <c r="H31" s="68"/>
      <c r="I31" s="68"/>
      <c r="J31" s="68"/>
      <c r="K31" s="115"/>
    </row>
    <row r="32" spans="2:11" ht="14.25" customHeight="1">
      <c r="B32" s="161"/>
      <c r="C32" s="223"/>
      <c r="D32" s="116" t="s">
        <v>286</v>
      </c>
      <c r="E32" s="42">
        <f t="shared" ref="E32:J32" si="7">SUM(E13:E31)</f>
        <v>92125</v>
      </c>
      <c r="F32" s="42">
        <f t="shared" si="7"/>
        <v>33440.5</v>
      </c>
      <c r="G32" s="42">
        <f t="shared" si="7"/>
        <v>54558.5</v>
      </c>
      <c r="H32" s="42">
        <f t="shared" si="7"/>
        <v>89873</v>
      </c>
      <c r="I32" s="42">
        <f t="shared" si="7"/>
        <v>51097.8</v>
      </c>
      <c r="J32" s="42">
        <f t="shared" si="7"/>
        <v>57397.8</v>
      </c>
      <c r="K32" s="117"/>
    </row>
    <row r="33" spans="2:11" ht="14.25" customHeight="1">
      <c r="B33" s="161"/>
      <c r="C33" s="223"/>
      <c r="D33" s="116" t="s">
        <v>287</v>
      </c>
      <c r="E33" s="224"/>
      <c r="F33" s="118">
        <f t="shared" ref="F33:J33" si="8">IFERROR(F32/F$8,"-")</f>
        <v>191.08857142857144</v>
      </c>
      <c r="G33" s="118">
        <f t="shared" si="8"/>
        <v>242.48222222222222</v>
      </c>
      <c r="H33" s="118">
        <f t="shared" si="8"/>
        <v>299.57666666666665</v>
      </c>
      <c r="I33" s="118">
        <f t="shared" si="8"/>
        <v>154.84181818181818</v>
      </c>
      <c r="J33" s="118">
        <f t="shared" si="8"/>
        <v>173.93272727272728</v>
      </c>
      <c r="K33" s="117"/>
    </row>
    <row r="34" spans="2:11" ht="14.25" customHeight="1">
      <c r="B34" s="161"/>
      <c r="C34" s="223" t="s">
        <v>288</v>
      </c>
      <c r="D34" s="119"/>
      <c r="E34" s="42"/>
      <c r="F34" s="42"/>
      <c r="G34" s="42"/>
      <c r="H34" s="42"/>
      <c r="I34" s="42"/>
      <c r="J34" s="42"/>
      <c r="K34" s="117"/>
    </row>
    <row r="35" spans="2:11" ht="14.25" customHeight="1">
      <c r="B35" s="161" t="e">
        <f ca="1">_xludf.IFNA(VLOOKUP(C35,Inputs!$C$4:$D$13,2,0),"")</f>
        <v>#NAME?</v>
      </c>
      <c r="C35" s="58" t="s">
        <v>266</v>
      </c>
      <c r="D35" s="58" t="s">
        <v>289</v>
      </c>
      <c r="E35" s="190">
        <v>5000</v>
      </c>
      <c r="F35" s="190">
        <v>5000</v>
      </c>
      <c r="G35" s="190">
        <v>5000</v>
      </c>
      <c r="H35" s="190">
        <v>5000</v>
      </c>
      <c r="I35" s="190">
        <v>5000</v>
      </c>
      <c r="J35" s="190">
        <v>5000</v>
      </c>
      <c r="K35" s="222"/>
    </row>
    <row r="36" spans="2:11" ht="14.25" customHeight="1">
      <c r="B36" s="161" t="e">
        <f ca="1">_xludf.IFNA(VLOOKUP(C36,Inputs!$C$4:$D$13,2,0),"")</f>
        <v>#NAME?</v>
      </c>
      <c r="C36" s="58" t="s">
        <v>266</v>
      </c>
      <c r="D36" s="58" t="s">
        <v>290</v>
      </c>
      <c r="E36" s="190"/>
      <c r="F36" s="190">
        <v>3000</v>
      </c>
      <c r="G36" s="190">
        <v>4000</v>
      </c>
      <c r="H36" s="190">
        <v>5000</v>
      </c>
      <c r="I36" s="190">
        <v>6000</v>
      </c>
      <c r="J36" s="190">
        <v>6000</v>
      </c>
      <c r="K36" s="222"/>
    </row>
    <row r="37" spans="2:11" ht="14.25" customHeight="1">
      <c r="B37" s="161" t="e">
        <f ca="1">_xludf.IFNA(VLOOKUP(C37,Inputs!$C$4:$D$13,2,0),"")</f>
        <v>#NAME?</v>
      </c>
      <c r="C37" s="58" t="s">
        <v>291</v>
      </c>
      <c r="D37" s="58" t="s">
        <v>292</v>
      </c>
      <c r="E37" s="190">
        <f>75*1</f>
        <v>75</v>
      </c>
      <c r="F37" s="190">
        <f>75*10</f>
        <v>750</v>
      </c>
      <c r="G37" s="190">
        <f>75*13</f>
        <v>975</v>
      </c>
      <c r="H37" s="190">
        <f>75*15</f>
        <v>1125</v>
      </c>
      <c r="I37" s="190">
        <f t="shared" ref="I37:J37" si="9">75*16</f>
        <v>1200</v>
      </c>
      <c r="J37" s="190">
        <f t="shared" si="9"/>
        <v>1200</v>
      </c>
      <c r="K37" s="222" t="s">
        <v>293</v>
      </c>
    </row>
    <row r="38" spans="2:11" ht="14.25" customHeight="1">
      <c r="B38" s="161" t="e">
        <f ca="1">_xludf.IFNA(VLOOKUP(C38,Inputs!$C$4:$D$13,2,0),"")</f>
        <v>#NAME?</v>
      </c>
      <c r="C38" s="58" t="s">
        <v>276</v>
      </c>
      <c r="D38" s="58" t="s">
        <v>294</v>
      </c>
      <c r="E38" s="190">
        <v>26000</v>
      </c>
      <c r="F38" s="190">
        <v>6500</v>
      </c>
      <c r="G38" s="190">
        <v>6500</v>
      </c>
      <c r="H38" s="190">
        <v>6500</v>
      </c>
      <c r="I38" s="190">
        <v>6500</v>
      </c>
      <c r="J38" s="190">
        <v>6500</v>
      </c>
      <c r="K38" s="222" t="s">
        <v>295</v>
      </c>
    </row>
    <row r="39" spans="2:11" ht="14.25" customHeight="1">
      <c r="B39" s="161" t="e">
        <f ca="1">_xludf.IFNA(VLOOKUP(C39,Inputs!$C$4:$D$13,2,0),"")</f>
        <v>#NAME?</v>
      </c>
      <c r="C39" s="58" t="s">
        <v>279</v>
      </c>
      <c r="D39" s="58" t="s">
        <v>296</v>
      </c>
      <c r="E39" s="190">
        <f>975*1+975*9</f>
        <v>9750</v>
      </c>
      <c r="F39" s="190">
        <f>975*3</f>
        <v>2925</v>
      </c>
      <c r="G39" s="190">
        <f>975*2</f>
        <v>1950</v>
      </c>
      <c r="H39" s="190">
        <f t="shared" ref="H39:J39" si="10">975*1</f>
        <v>975</v>
      </c>
      <c r="I39" s="190">
        <f t="shared" si="10"/>
        <v>975</v>
      </c>
      <c r="J39" s="190">
        <f t="shared" si="10"/>
        <v>975</v>
      </c>
      <c r="K39" s="222" t="s">
        <v>297</v>
      </c>
    </row>
    <row r="40" spans="2:11" ht="14.25" customHeight="1">
      <c r="B40" s="161" t="e">
        <f ca="1">_xludf.IFNA(VLOOKUP(C40,Inputs!$C$4:$D$13,2,0),"")</f>
        <v>#NAME?</v>
      </c>
      <c r="C40" s="58" t="s">
        <v>266</v>
      </c>
      <c r="D40" s="58" t="s">
        <v>298</v>
      </c>
      <c r="E40" s="190">
        <v>3000</v>
      </c>
      <c r="F40" s="190">
        <f t="shared" ref="F40:J40" si="11">F$8*50</f>
        <v>8750</v>
      </c>
      <c r="G40" s="190">
        <f t="shared" si="11"/>
        <v>11250</v>
      </c>
      <c r="H40" s="190">
        <f t="shared" si="11"/>
        <v>15000</v>
      </c>
      <c r="I40" s="190">
        <f t="shared" si="11"/>
        <v>16500</v>
      </c>
      <c r="J40" s="190">
        <f t="shared" si="11"/>
        <v>16500</v>
      </c>
      <c r="K40" s="222" t="s">
        <v>299</v>
      </c>
    </row>
    <row r="41" spans="2:11" ht="14.25" customHeight="1">
      <c r="B41" s="161" t="e">
        <f ca="1">_xludf.IFNA(VLOOKUP(C41,Inputs!$C$4:$D$13,2,0),"")</f>
        <v>#NAME?</v>
      </c>
      <c r="C41" s="58" t="s">
        <v>266</v>
      </c>
      <c r="D41" s="58" t="s">
        <v>300</v>
      </c>
      <c r="E41" s="190">
        <f>150*1</f>
        <v>150</v>
      </c>
      <c r="F41" s="190">
        <f>150*10</f>
        <v>1500</v>
      </c>
      <c r="G41" s="190">
        <f>150*3</f>
        <v>450</v>
      </c>
      <c r="H41" s="190">
        <f>150*2</f>
        <v>300</v>
      </c>
      <c r="I41" s="190">
        <f t="shared" ref="I41:J41" si="12">150*1</f>
        <v>150</v>
      </c>
      <c r="J41" s="190">
        <f t="shared" si="12"/>
        <v>150</v>
      </c>
      <c r="K41" s="222" t="s">
        <v>301</v>
      </c>
    </row>
    <row r="42" spans="2:11" ht="14.25" customHeight="1">
      <c r="B42" s="161" t="e">
        <f ca="1">_xludf.IFNA(VLOOKUP(C42,Inputs!$C$4:$D$13,2,0),"")</f>
        <v>#NAME?</v>
      </c>
      <c r="C42" s="58"/>
      <c r="D42" s="58"/>
      <c r="E42" s="190"/>
      <c r="F42" s="190"/>
      <c r="G42" s="190"/>
      <c r="H42" s="190"/>
      <c r="I42" s="190"/>
      <c r="J42" s="190"/>
      <c r="K42" s="222"/>
    </row>
    <row r="43" spans="2:11" ht="14.25" customHeight="1">
      <c r="B43" s="161" t="e">
        <f ca="1">_xludf.IFNA(VLOOKUP(C43,Inputs!$C$4:$D$13,2,0),"")</f>
        <v>#NAME?</v>
      </c>
      <c r="C43" s="58"/>
      <c r="D43" s="58"/>
      <c r="E43" s="190"/>
      <c r="F43" s="190"/>
      <c r="G43" s="190"/>
      <c r="H43" s="190"/>
      <c r="I43" s="190"/>
      <c r="J43" s="190"/>
      <c r="K43" s="222"/>
    </row>
    <row r="44" spans="2:11" ht="14.25" customHeight="1">
      <c r="B44" s="161" t="e">
        <f ca="1">_xludf.IFNA(VLOOKUP(C44,Inputs!$C$4:$D$13,2,0),"")</f>
        <v>#NAME?</v>
      </c>
      <c r="C44" s="58"/>
      <c r="D44" s="58"/>
      <c r="E44" s="190"/>
      <c r="F44" s="190"/>
      <c r="G44" s="190"/>
      <c r="H44" s="190"/>
      <c r="I44" s="190"/>
      <c r="J44" s="190"/>
      <c r="K44" s="222"/>
    </row>
    <row r="45" spans="2:11" ht="14.25" customHeight="1">
      <c r="B45" s="161" t="e">
        <f ca="1">_xludf.IFNA(VLOOKUP(C45,Inputs!$C$4:$D$13,2,0),"")</f>
        <v>#NAME?</v>
      </c>
      <c r="C45" s="58"/>
      <c r="D45" s="58"/>
      <c r="E45" s="190"/>
      <c r="F45" s="190"/>
      <c r="G45" s="190"/>
      <c r="H45" s="190"/>
      <c r="I45" s="190"/>
      <c r="J45" s="190"/>
      <c r="K45" s="222"/>
    </row>
    <row r="46" spans="2:11" ht="14.25" customHeight="1">
      <c r="B46" s="161" t="e">
        <f ca="1">_xludf.IFNA(VLOOKUP(C46,Inputs!$C$4:$D$13,2,0),"")</f>
        <v>#NAME?</v>
      </c>
      <c r="C46" s="58"/>
      <c r="D46" s="58"/>
      <c r="E46" s="190"/>
      <c r="F46" s="190"/>
      <c r="G46" s="190"/>
      <c r="H46" s="190"/>
      <c r="I46" s="190"/>
      <c r="J46" s="190"/>
      <c r="K46" s="222"/>
    </row>
    <row r="47" spans="2:11" ht="14.25" customHeight="1">
      <c r="B47" s="161" t="e">
        <f ca="1">_xludf.IFNA(VLOOKUP(C47,Inputs!$C$4:$D$13,2,0),"")</f>
        <v>#NAME?</v>
      </c>
      <c r="C47" s="58"/>
      <c r="D47" s="58"/>
      <c r="E47" s="190"/>
      <c r="F47" s="190"/>
      <c r="G47" s="190"/>
      <c r="H47" s="190"/>
      <c r="I47" s="190"/>
      <c r="J47" s="190"/>
      <c r="K47" s="222"/>
    </row>
    <row r="48" spans="2:11" ht="14.25" customHeight="1">
      <c r="B48" s="161" t="e">
        <f ca="1">_xludf.IFNA(VLOOKUP(C48,Inputs!$C$4:$D$13,2,0),"")</f>
        <v>#NAME?</v>
      </c>
      <c r="C48" s="58"/>
      <c r="D48" s="58"/>
      <c r="E48" s="190"/>
      <c r="F48" s="190"/>
      <c r="G48" s="190"/>
      <c r="H48" s="190"/>
      <c r="I48" s="190"/>
      <c r="J48" s="190"/>
      <c r="K48" s="222"/>
    </row>
    <row r="49" spans="2:11" ht="14.25" customHeight="1">
      <c r="B49" s="161" t="e">
        <f ca="1">_xludf.IFNA(VLOOKUP(C49,Inputs!$C$4:$D$13,2,0),"")</f>
        <v>#NAME?</v>
      </c>
      <c r="C49" s="114"/>
      <c r="D49" s="114"/>
      <c r="E49" s="68"/>
      <c r="F49" s="68"/>
      <c r="G49" s="68"/>
      <c r="H49" s="68"/>
      <c r="I49" s="68"/>
      <c r="J49" s="68"/>
      <c r="K49" s="115"/>
    </row>
    <row r="50" spans="2:11" ht="14.25" customHeight="1">
      <c r="B50" s="161"/>
      <c r="C50" s="223"/>
      <c r="D50" s="116" t="s">
        <v>302</v>
      </c>
      <c r="E50" s="42">
        <f t="shared" ref="E50:J50" si="13">SUM(E35:E49)</f>
        <v>43975</v>
      </c>
      <c r="F50" s="42">
        <f t="shared" si="13"/>
        <v>28425</v>
      </c>
      <c r="G50" s="42">
        <f t="shared" si="13"/>
        <v>30125</v>
      </c>
      <c r="H50" s="42">
        <f t="shared" si="13"/>
        <v>33900</v>
      </c>
      <c r="I50" s="42">
        <f t="shared" si="13"/>
        <v>36325</v>
      </c>
      <c r="J50" s="42">
        <f t="shared" si="13"/>
        <v>36325</v>
      </c>
      <c r="K50" s="117"/>
    </row>
    <row r="51" spans="2:11" ht="14.25" customHeight="1">
      <c r="B51" s="161"/>
      <c r="C51" s="223"/>
      <c r="D51" s="116" t="s">
        <v>287</v>
      </c>
      <c r="E51" s="224"/>
      <c r="F51" s="118">
        <f t="shared" ref="F51:J51" si="14">IFERROR(F50/F$8,"-")</f>
        <v>162.42857142857142</v>
      </c>
      <c r="G51" s="118">
        <f t="shared" si="14"/>
        <v>133.88888888888889</v>
      </c>
      <c r="H51" s="118">
        <f t="shared" si="14"/>
        <v>113</v>
      </c>
      <c r="I51" s="118">
        <f t="shared" si="14"/>
        <v>110.07575757575758</v>
      </c>
      <c r="J51" s="118">
        <f t="shared" si="14"/>
        <v>110.07575757575758</v>
      </c>
      <c r="K51" s="117"/>
    </row>
    <row r="52" spans="2:11" ht="14.25" customHeight="1">
      <c r="B52" s="161" t="e">
        <f ca="1">_xludf.IFNA(VLOOKUP(C52,Inputs!$C$4:$D$13,2,0),"")</f>
        <v>#NAME?</v>
      </c>
      <c r="C52" s="225" t="s">
        <v>303</v>
      </c>
      <c r="D52" s="119"/>
      <c r="E52" s="42"/>
      <c r="F52" s="42"/>
      <c r="G52" s="42"/>
      <c r="H52" s="42"/>
      <c r="I52" s="42"/>
      <c r="J52" s="42"/>
      <c r="K52" s="117"/>
    </row>
    <row r="53" spans="2:11" ht="14.25" customHeight="1">
      <c r="B53" s="161" t="e">
        <f ca="1">_xludf.IFNA(VLOOKUP(C53,Inputs!$C$4:$D$13,2,0),"")</f>
        <v>#NAME?</v>
      </c>
      <c r="C53" s="58" t="s">
        <v>266</v>
      </c>
      <c r="D53" s="58" t="s">
        <v>304</v>
      </c>
      <c r="E53" s="190"/>
      <c r="F53" s="190">
        <f t="shared" ref="F53:J53" si="15">F$8*25</f>
        <v>4375</v>
      </c>
      <c r="G53" s="190">
        <f t="shared" si="15"/>
        <v>5625</v>
      </c>
      <c r="H53" s="190">
        <f t="shared" si="15"/>
        <v>7500</v>
      </c>
      <c r="I53" s="190">
        <f t="shared" si="15"/>
        <v>8250</v>
      </c>
      <c r="J53" s="190">
        <f t="shared" si="15"/>
        <v>8250</v>
      </c>
      <c r="K53" s="222" t="s">
        <v>305</v>
      </c>
    </row>
    <row r="54" spans="2:11" ht="14.25" customHeight="1">
      <c r="B54" s="161" t="e">
        <f ca="1">_xludf.IFNA(VLOOKUP(C54,Inputs!$C$4:$D$13,2,0),"")</f>
        <v>#NAME?</v>
      </c>
      <c r="C54" s="58" t="s">
        <v>266</v>
      </c>
      <c r="D54" s="58" t="s">
        <v>306</v>
      </c>
      <c r="E54" s="190"/>
      <c r="F54" s="190">
        <v>3000</v>
      </c>
      <c r="G54" s="190">
        <v>3500</v>
      </c>
      <c r="H54" s="190">
        <v>4000</v>
      </c>
      <c r="I54" s="190">
        <v>4500</v>
      </c>
      <c r="J54" s="190">
        <v>4500</v>
      </c>
      <c r="K54" s="222"/>
    </row>
    <row r="55" spans="2:11" ht="14.25" customHeight="1">
      <c r="B55" s="161" t="e">
        <f ca="1">_xludf.IFNA(VLOOKUP(C55,Inputs!$C$4:$D$13,2,0),"")</f>
        <v>#NAME?</v>
      </c>
      <c r="C55" s="58" t="s">
        <v>266</v>
      </c>
      <c r="D55" s="58" t="s">
        <v>307</v>
      </c>
      <c r="E55" s="190"/>
      <c r="F55" s="190">
        <v>225</v>
      </c>
      <c r="G55" s="190">
        <v>300</v>
      </c>
      <c r="H55" s="190">
        <v>310</v>
      </c>
      <c r="I55" s="190">
        <v>320</v>
      </c>
      <c r="J55" s="190">
        <v>325</v>
      </c>
      <c r="K55" s="222" t="s">
        <v>308</v>
      </c>
    </row>
    <row r="56" spans="2:11" ht="14.25" customHeight="1">
      <c r="B56" s="161" t="e">
        <f ca="1">_xludf.IFNA(VLOOKUP(C56,Inputs!$C$4:$D$13,2,0),"")</f>
        <v>#NAME?</v>
      </c>
      <c r="C56" s="58" t="s">
        <v>276</v>
      </c>
      <c r="D56" s="58" t="s">
        <v>309</v>
      </c>
      <c r="E56" s="190">
        <v>5000</v>
      </c>
      <c r="F56" s="190">
        <v>20000</v>
      </c>
      <c r="G56" s="190">
        <v>20000</v>
      </c>
      <c r="H56" s="190">
        <v>20000</v>
      </c>
      <c r="I56" s="190">
        <v>20000</v>
      </c>
      <c r="J56" s="190">
        <v>20000</v>
      </c>
      <c r="K56" s="222"/>
    </row>
    <row r="57" spans="2:11" ht="14.25" customHeight="1">
      <c r="B57" s="161" t="e">
        <f ca="1">_xludf.IFNA(VLOOKUP(C57,Inputs!$C$4:$D$13,2,0),"")</f>
        <v>#NAME?</v>
      </c>
      <c r="C57" s="58" t="s">
        <v>276</v>
      </c>
      <c r="D57" s="58" t="s">
        <v>310</v>
      </c>
      <c r="E57" s="190"/>
      <c r="F57" s="190">
        <f t="shared" ref="F57:J57" si="16">7.34*F$8</f>
        <v>1284.5</v>
      </c>
      <c r="G57" s="190">
        <f t="shared" si="16"/>
        <v>1651.5</v>
      </c>
      <c r="H57" s="190">
        <f t="shared" si="16"/>
        <v>2202</v>
      </c>
      <c r="I57" s="190">
        <f t="shared" si="16"/>
        <v>2422.1999999999998</v>
      </c>
      <c r="J57" s="190">
        <f t="shared" si="16"/>
        <v>2422.1999999999998</v>
      </c>
      <c r="K57" s="222" t="s">
        <v>311</v>
      </c>
    </row>
    <row r="58" spans="2:11" ht="14.25" customHeight="1">
      <c r="B58" s="161" t="e">
        <f ca="1">_xludf.IFNA(VLOOKUP(C58,Inputs!$C$4:$D$13,2,0),"")</f>
        <v>#NAME?</v>
      </c>
      <c r="C58" s="58"/>
      <c r="D58" s="58"/>
      <c r="E58" s="190"/>
      <c r="F58" s="190"/>
      <c r="G58" s="190"/>
      <c r="H58" s="190"/>
      <c r="I58" s="190"/>
      <c r="J58" s="190"/>
      <c r="K58" s="222"/>
    </row>
    <row r="59" spans="2:11" ht="14.25" customHeight="1">
      <c r="B59" s="161" t="e">
        <f ca="1">_xludf.IFNA(VLOOKUP(C59,Inputs!$C$4:$D$13,2,0),"")</f>
        <v>#NAME?</v>
      </c>
      <c r="C59" s="58"/>
      <c r="D59" s="58"/>
      <c r="E59" s="190"/>
      <c r="F59" s="190"/>
      <c r="G59" s="190"/>
      <c r="H59" s="190"/>
      <c r="I59" s="190"/>
      <c r="J59" s="190"/>
      <c r="K59" s="222"/>
    </row>
    <row r="60" spans="2:11" ht="14.25" customHeight="1">
      <c r="B60" s="161" t="e">
        <f ca="1">_xludf.IFNA(VLOOKUP(C60,Inputs!$C$4:$D$13,2,0),"")</f>
        <v>#NAME?</v>
      </c>
      <c r="C60" s="58"/>
      <c r="D60" s="58"/>
      <c r="E60" s="190"/>
      <c r="F60" s="190"/>
      <c r="G60" s="190"/>
      <c r="H60" s="190"/>
      <c r="I60" s="190"/>
      <c r="J60" s="190"/>
      <c r="K60" s="222"/>
    </row>
    <row r="61" spans="2:11" ht="14.25" customHeight="1">
      <c r="B61" s="161" t="e">
        <f ca="1">_xludf.IFNA(VLOOKUP(C61,Inputs!$C$4:$D$13,2,0),"")</f>
        <v>#NAME?</v>
      </c>
      <c r="C61" s="58"/>
      <c r="D61" s="58"/>
      <c r="E61" s="190"/>
      <c r="F61" s="190"/>
      <c r="G61" s="190"/>
      <c r="H61" s="190"/>
      <c r="I61" s="190"/>
      <c r="J61" s="190"/>
      <c r="K61" s="222"/>
    </row>
    <row r="62" spans="2:11" ht="14.25" customHeight="1">
      <c r="B62" s="161" t="e">
        <f ca="1">_xludf.IFNA(VLOOKUP(C62,Inputs!$C$4:$D$13,2,0),"")</f>
        <v>#NAME?</v>
      </c>
      <c r="C62" s="58"/>
      <c r="D62" s="58"/>
      <c r="E62" s="190"/>
      <c r="F62" s="190"/>
      <c r="G62" s="190"/>
      <c r="H62" s="190"/>
      <c r="I62" s="190"/>
      <c r="J62" s="190"/>
      <c r="K62" s="222"/>
    </row>
    <row r="63" spans="2:11" ht="14.25" customHeight="1">
      <c r="B63" s="161" t="e">
        <f ca="1">_xludf.IFNA(VLOOKUP(C63,Inputs!$C$4:$D$13,2,0),"")</f>
        <v>#NAME?</v>
      </c>
      <c r="C63" s="114"/>
      <c r="D63" s="114"/>
      <c r="E63" s="68"/>
      <c r="F63" s="68"/>
      <c r="G63" s="68"/>
      <c r="H63" s="68"/>
      <c r="I63" s="68"/>
      <c r="J63" s="68"/>
      <c r="K63" s="115"/>
    </row>
    <row r="64" spans="2:11" ht="14.25" customHeight="1">
      <c r="B64" s="161"/>
      <c r="C64" s="223"/>
      <c r="D64" s="116" t="s">
        <v>312</v>
      </c>
      <c r="E64" s="42">
        <f t="shared" ref="E64:J64" si="17">SUM(E53:E63)</f>
        <v>5000</v>
      </c>
      <c r="F64" s="42">
        <f t="shared" si="17"/>
        <v>28884.5</v>
      </c>
      <c r="G64" s="42">
        <f t="shared" si="17"/>
        <v>31076.5</v>
      </c>
      <c r="H64" s="42">
        <f t="shared" si="17"/>
        <v>34012</v>
      </c>
      <c r="I64" s="42">
        <f t="shared" si="17"/>
        <v>35492.199999999997</v>
      </c>
      <c r="J64" s="42">
        <f t="shared" si="17"/>
        <v>35497.199999999997</v>
      </c>
      <c r="K64" s="117"/>
    </row>
    <row r="65" spans="2:11" ht="14.25" customHeight="1">
      <c r="B65" s="161"/>
      <c r="C65" s="223"/>
      <c r="D65" s="116" t="s">
        <v>287</v>
      </c>
      <c r="E65" s="224"/>
      <c r="F65" s="118">
        <f t="shared" ref="F65:J65" si="18">IFERROR(F64/F$8,"-")</f>
        <v>165.05428571428573</v>
      </c>
      <c r="G65" s="118">
        <f t="shared" si="18"/>
        <v>138.11777777777777</v>
      </c>
      <c r="H65" s="118">
        <f t="shared" si="18"/>
        <v>113.37333333333333</v>
      </c>
      <c r="I65" s="118">
        <f t="shared" si="18"/>
        <v>107.55212121212121</v>
      </c>
      <c r="J65" s="118">
        <f t="shared" si="18"/>
        <v>107.56727272727272</v>
      </c>
      <c r="K65" s="117"/>
    </row>
    <row r="66" spans="2:11" ht="14.25" customHeight="1">
      <c r="B66" s="161" t="e">
        <f ca="1">_xludf.IFNA(VLOOKUP(C66,Inputs!$C$4:$D$13,2,0),"")</f>
        <v>#NAME?</v>
      </c>
      <c r="C66" s="223" t="s">
        <v>313</v>
      </c>
      <c r="D66" s="119"/>
      <c r="E66" s="42"/>
      <c r="F66" s="42"/>
      <c r="G66" s="42"/>
      <c r="H66" s="42"/>
      <c r="I66" s="42"/>
      <c r="J66" s="42"/>
      <c r="K66" s="117"/>
    </row>
    <row r="67" spans="2:11" ht="14.25" customHeight="1">
      <c r="B67" s="161" t="e">
        <f ca="1">_xludf.IFNA(VLOOKUP(C67,Inputs!$C$4:$D$13,2,0),"")</f>
        <v>#NAME?</v>
      </c>
      <c r="C67" s="58" t="s">
        <v>266</v>
      </c>
      <c r="D67" s="58" t="s">
        <v>314</v>
      </c>
      <c r="E67" s="190">
        <v>5000</v>
      </c>
      <c r="F67" s="190">
        <v>500</v>
      </c>
      <c r="G67" s="190">
        <v>500</v>
      </c>
      <c r="H67" s="190">
        <v>500</v>
      </c>
      <c r="I67" s="190">
        <v>500</v>
      </c>
      <c r="J67" s="190">
        <v>500</v>
      </c>
      <c r="K67" s="222" t="s">
        <v>315</v>
      </c>
    </row>
    <row r="68" spans="2:11" ht="14.25" customHeight="1">
      <c r="B68" s="161" t="e">
        <f ca="1">_xludf.IFNA(VLOOKUP(C68,Inputs!$C$4:$D$13,2,0),"")</f>
        <v>#NAME?</v>
      </c>
      <c r="C68" s="58" t="s">
        <v>266</v>
      </c>
      <c r="D68" s="58" t="s">
        <v>316</v>
      </c>
      <c r="E68" s="190"/>
      <c r="F68" s="190">
        <f t="shared" ref="F68:J68" si="19">F$8*25</f>
        <v>4375</v>
      </c>
      <c r="G68" s="190">
        <f t="shared" si="19"/>
        <v>5625</v>
      </c>
      <c r="H68" s="190">
        <f t="shared" si="19"/>
        <v>7500</v>
      </c>
      <c r="I68" s="190">
        <f t="shared" si="19"/>
        <v>8250</v>
      </c>
      <c r="J68" s="190">
        <f t="shared" si="19"/>
        <v>8250</v>
      </c>
      <c r="K68" s="222" t="s">
        <v>317</v>
      </c>
    </row>
    <row r="69" spans="2:11" ht="14.25" customHeight="1">
      <c r="B69" s="161" t="e">
        <f ca="1">_xludf.IFNA(VLOOKUP(C69,Inputs!$C$4:$D$13,2,0),"")</f>
        <v>#NAME?</v>
      </c>
      <c r="C69" s="58"/>
      <c r="D69" s="58"/>
      <c r="E69" s="190"/>
      <c r="F69" s="190"/>
      <c r="G69" s="190"/>
      <c r="H69" s="190"/>
      <c r="I69" s="190"/>
      <c r="J69" s="190"/>
      <c r="K69" s="222"/>
    </row>
    <row r="70" spans="2:11" ht="14.25" customHeight="1">
      <c r="B70" s="161" t="e">
        <f ca="1">_xludf.IFNA(VLOOKUP(C70,Inputs!$C$4:$D$13,2,0),"")</f>
        <v>#NAME?</v>
      </c>
      <c r="C70" s="58"/>
      <c r="D70" s="58"/>
      <c r="E70" s="190"/>
      <c r="F70" s="190"/>
      <c r="G70" s="190"/>
      <c r="H70" s="190"/>
      <c r="I70" s="190"/>
      <c r="J70" s="190"/>
      <c r="K70" s="222"/>
    </row>
    <row r="71" spans="2:11" ht="14.25" customHeight="1">
      <c r="B71" s="161" t="e">
        <f ca="1">_xludf.IFNA(VLOOKUP(C71,Inputs!$C$4:$D$13,2,0),"")</f>
        <v>#NAME?</v>
      </c>
      <c r="C71" s="58"/>
      <c r="D71" s="58"/>
      <c r="E71" s="190"/>
      <c r="F71" s="190"/>
      <c r="G71" s="190"/>
      <c r="H71" s="190"/>
      <c r="I71" s="190"/>
      <c r="J71" s="190"/>
      <c r="K71" s="222"/>
    </row>
    <row r="72" spans="2:11" ht="14.25" customHeight="1">
      <c r="B72" s="161" t="e">
        <f ca="1">_xludf.IFNA(VLOOKUP(C72,Inputs!$C$4:$D$13,2,0),"")</f>
        <v>#NAME?</v>
      </c>
      <c r="C72" s="58"/>
      <c r="D72" s="58"/>
      <c r="E72" s="190"/>
      <c r="F72" s="190"/>
      <c r="G72" s="190"/>
      <c r="H72" s="190"/>
      <c r="I72" s="190"/>
      <c r="J72" s="190"/>
      <c r="K72" s="222"/>
    </row>
    <row r="73" spans="2:11" ht="14.25" customHeight="1">
      <c r="B73" s="161" t="e">
        <f ca="1">_xludf.IFNA(VLOOKUP(C73,Inputs!$C$4:$D$13,2,0),"")</f>
        <v>#NAME?</v>
      </c>
      <c r="C73" s="58"/>
      <c r="D73" s="5"/>
      <c r="E73" s="190"/>
      <c r="F73" s="190"/>
      <c r="G73" s="190"/>
      <c r="H73" s="190"/>
      <c r="I73" s="190"/>
      <c r="J73" s="190"/>
      <c r="K73" s="222"/>
    </row>
    <row r="74" spans="2:11" ht="14.25" customHeight="1">
      <c r="B74" s="161" t="e">
        <f ca="1">_xludf.IFNA(VLOOKUP(C74,Inputs!$C$4:$D$13,2,0),"")</f>
        <v>#NAME?</v>
      </c>
      <c r="C74" s="58"/>
      <c r="D74" s="58"/>
      <c r="E74" s="190"/>
      <c r="F74" s="190"/>
      <c r="G74" s="190"/>
      <c r="H74" s="190"/>
      <c r="I74" s="190"/>
      <c r="J74" s="190"/>
      <c r="K74" s="222"/>
    </row>
    <row r="75" spans="2:11" ht="14.25" customHeight="1">
      <c r="B75" s="161" t="e">
        <f ca="1">_xludf.IFNA(VLOOKUP(C75,Inputs!$C$4:$D$13,2,0),"")</f>
        <v>#NAME?</v>
      </c>
      <c r="C75" s="58"/>
      <c r="D75" s="58"/>
      <c r="E75" s="190"/>
      <c r="F75" s="190"/>
      <c r="G75" s="190"/>
      <c r="H75" s="190"/>
      <c r="I75" s="190"/>
      <c r="J75" s="190"/>
      <c r="K75" s="222"/>
    </row>
    <row r="76" spans="2:11" ht="14.25" customHeight="1">
      <c r="B76" s="161" t="e">
        <f ca="1">_xludf.IFNA(VLOOKUP(C76,Inputs!$C$4:$D$13,2,0),"")</f>
        <v>#NAME?</v>
      </c>
      <c r="C76" s="58"/>
      <c r="D76" s="58"/>
      <c r="E76" s="190"/>
      <c r="F76" s="190"/>
      <c r="G76" s="190"/>
      <c r="H76" s="190"/>
      <c r="I76" s="190"/>
      <c r="J76" s="190"/>
      <c r="K76" s="222"/>
    </row>
    <row r="77" spans="2:11" ht="14.25" customHeight="1">
      <c r="B77" s="161" t="e">
        <f ca="1">_xludf.IFNA(VLOOKUP(C77,Inputs!$C$4:$D$13,2,0),"")</f>
        <v>#NAME?</v>
      </c>
      <c r="C77" s="114"/>
      <c r="D77" s="114"/>
      <c r="E77" s="68"/>
      <c r="F77" s="68"/>
      <c r="G77" s="68"/>
      <c r="H77" s="68"/>
      <c r="I77" s="68"/>
      <c r="J77" s="68"/>
      <c r="K77" s="115"/>
    </row>
    <row r="78" spans="2:11" ht="14.25" customHeight="1">
      <c r="B78" s="161"/>
      <c r="C78" s="223"/>
      <c r="D78" s="116" t="s">
        <v>318</v>
      </c>
      <c r="E78" s="42">
        <f t="shared" ref="E78:J78" si="20">SUM(E67:E77)</f>
        <v>5000</v>
      </c>
      <c r="F78" s="42">
        <f t="shared" si="20"/>
        <v>4875</v>
      </c>
      <c r="G78" s="42">
        <f t="shared" si="20"/>
        <v>6125</v>
      </c>
      <c r="H78" s="42">
        <f t="shared" si="20"/>
        <v>8000</v>
      </c>
      <c r="I78" s="42">
        <f t="shared" si="20"/>
        <v>8750</v>
      </c>
      <c r="J78" s="42">
        <f t="shared" si="20"/>
        <v>8750</v>
      </c>
      <c r="K78" s="117"/>
    </row>
    <row r="79" spans="2:11" ht="14.25" customHeight="1">
      <c r="B79" s="161"/>
      <c r="C79" s="226"/>
      <c r="D79" s="120" t="s">
        <v>287</v>
      </c>
      <c r="E79" s="227"/>
      <c r="F79" s="121">
        <f t="shared" ref="F79:J79" si="21">IFERROR(F78/F$8,"-")</f>
        <v>27.857142857142858</v>
      </c>
      <c r="G79" s="121">
        <f t="shared" si="21"/>
        <v>27.222222222222221</v>
      </c>
      <c r="H79" s="121">
        <f t="shared" si="21"/>
        <v>26.666666666666668</v>
      </c>
      <c r="I79" s="121">
        <f t="shared" si="21"/>
        <v>26.515151515151516</v>
      </c>
      <c r="J79" s="121">
        <f t="shared" si="21"/>
        <v>26.515151515151516</v>
      </c>
      <c r="K79" s="122"/>
    </row>
    <row r="80" spans="2:11" ht="21" customHeight="1">
      <c r="B80" s="228"/>
      <c r="C80" s="123"/>
      <c r="D80" s="33" t="s">
        <v>319</v>
      </c>
      <c r="E80" s="104">
        <f t="shared" ref="E80:J80" si="22">E78+E64+E50+E32</f>
        <v>146100</v>
      </c>
      <c r="F80" s="104">
        <f t="shared" si="22"/>
        <v>95625</v>
      </c>
      <c r="G80" s="104">
        <f t="shared" si="22"/>
        <v>121885</v>
      </c>
      <c r="H80" s="104">
        <f t="shared" si="22"/>
        <v>165785</v>
      </c>
      <c r="I80" s="104">
        <f t="shared" si="22"/>
        <v>131665</v>
      </c>
      <c r="J80" s="104">
        <f t="shared" si="22"/>
        <v>137970</v>
      </c>
      <c r="K80" s="124"/>
    </row>
    <row r="81" spans="2:11" ht="20.25" customHeight="1">
      <c r="B81" s="165"/>
      <c r="C81" s="185"/>
      <c r="D81" s="229" t="s">
        <v>320</v>
      </c>
      <c r="E81" s="125"/>
      <c r="F81" s="230">
        <f t="shared" ref="F81:J81" si="23">IFERROR(F80/F$8,"-")</f>
        <v>546.42857142857144</v>
      </c>
      <c r="G81" s="230">
        <f t="shared" si="23"/>
        <v>541.71111111111111</v>
      </c>
      <c r="H81" s="230">
        <f t="shared" si="23"/>
        <v>552.61666666666667</v>
      </c>
      <c r="I81" s="230">
        <f t="shared" si="23"/>
        <v>398.9848484848485</v>
      </c>
      <c r="J81" s="230">
        <f t="shared" si="23"/>
        <v>418.09090909090907</v>
      </c>
      <c r="K81" s="172"/>
    </row>
    <row r="82" spans="2:11" ht="14.25" customHeight="1">
      <c r="B82" s="35"/>
      <c r="C82" s="5"/>
      <c r="D82" s="5"/>
    </row>
    <row r="83" spans="2:11" ht="14.25" customHeight="1">
      <c r="B83" s="35"/>
      <c r="C83" s="5"/>
      <c r="D83" s="5"/>
    </row>
    <row r="84" spans="2:11" ht="14.25" customHeight="1">
      <c r="B84" s="35"/>
      <c r="C84" s="5"/>
      <c r="D84" s="5"/>
    </row>
    <row r="85" spans="2:11" ht="14.25" customHeight="1">
      <c r="B85" s="35"/>
      <c r="C85" s="5"/>
      <c r="D85" s="5"/>
    </row>
    <row r="86" spans="2:11" ht="14.25" customHeight="1">
      <c r="B86" s="35"/>
      <c r="C86" s="5"/>
      <c r="D86" s="5"/>
    </row>
    <row r="87" spans="2:11" ht="14.25" customHeight="1">
      <c r="B87" s="35"/>
      <c r="C87" s="5"/>
      <c r="D87" s="5"/>
    </row>
    <row r="88" spans="2:11" ht="14.25" customHeight="1">
      <c r="B88" s="35"/>
      <c r="C88" s="5"/>
      <c r="D88" s="5"/>
    </row>
    <row r="89" spans="2:11" ht="14.25" customHeight="1">
      <c r="B89" s="35"/>
      <c r="C89" s="5"/>
      <c r="D89" s="5"/>
    </row>
    <row r="90" spans="2:11" ht="14.25" customHeight="1">
      <c r="C90" s="5"/>
      <c r="D90" s="5"/>
    </row>
    <row r="91" spans="2:11" ht="14.25" customHeight="1">
      <c r="C91" s="5"/>
      <c r="D91" s="5"/>
    </row>
    <row r="92" spans="2:11" ht="14.25" customHeight="1">
      <c r="C92" s="5"/>
      <c r="D92" s="5"/>
    </row>
    <row r="93" spans="2:11" ht="14.25" customHeight="1">
      <c r="C93" s="5"/>
      <c r="D93" s="5"/>
    </row>
    <row r="94" spans="2:11" ht="14.25" customHeight="1">
      <c r="C94" s="5"/>
      <c r="D94" s="5"/>
    </row>
    <row r="95" spans="2:11" ht="14.25" customHeight="1">
      <c r="C95" s="5"/>
      <c r="D95" s="5"/>
    </row>
    <row r="96" spans="2:11" ht="14.25" customHeight="1">
      <c r="C96" s="5"/>
      <c r="D96" s="5"/>
    </row>
    <row r="97" spans="3:4" ht="14.25" customHeight="1">
      <c r="C97" s="5"/>
      <c r="D97" s="5"/>
    </row>
    <row r="98" spans="3:4" ht="14.25" customHeight="1">
      <c r="C98" s="5"/>
      <c r="D98" s="5"/>
    </row>
    <row r="99" spans="3:4" ht="14.25" customHeight="1">
      <c r="C99" s="5"/>
      <c r="D99" s="5"/>
    </row>
    <row r="100" spans="3:4" ht="14.25" customHeight="1">
      <c r="C100" s="5"/>
      <c r="D100" s="5"/>
    </row>
    <row r="101" spans="3:4" ht="14.25" customHeight="1">
      <c r="C101" s="5"/>
      <c r="D101" s="5"/>
    </row>
    <row r="102" spans="3:4" ht="14.25" customHeight="1">
      <c r="C102" s="5"/>
      <c r="D102" s="5"/>
    </row>
    <row r="103" spans="3:4" ht="14.25" customHeight="1">
      <c r="C103" s="5"/>
      <c r="D103" s="5"/>
    </row>
    <row r="104" spans="3:4" ht="14.25" customHeight="1">
      <c r="C104" s="5"/>
      <c r="D104" s="5"/>
    </row>
    <row r="105" spans="3:4" ht="14.25" customHeight="1">
      <c r="C105" s="5"/>
      <c r="D105" s="5"/>
    </row>
    <row r="106" spans="3:4" ht="14.25" customHeight="1">
      <c r="C106" s="5"/>
      <c r="D106" s="5"/>
    </row>
    <row r="107" spans="3:4" ht="14.25" customHeight="1">
      <c r="C107" s="5"/>
      <c r="D107" s="5"/>
    </row>
    <row r="108" spans="3:4" ht="14.25" customHeight="1">
      <c r="C108" s="5"/>
      <c r="D108" s="5"/>
    </row>
    <row r="109" spans="3:4" ht="14.25" customHeight="1">
      <c r="C109" s="5"/>
      <c r="D109" s="5"/>
    </row>
    <row r="110" spans="3:4" ht="14.25" customHeight="1">
      <c r="C110" s="5"/>
      <c r="D110" s="5"/>
    </row>
    <row r="111" spans="3:4" ht="14.25" customHeight="1">
      <c r="C111" s="5"/>
      <c r="D111" s="5"/>
    </row>
    <row r="112" spans="3:4" ht="14.25" customHeight="1">
      <c r="C112" s="5"/>
      <c r="D112" s="5"/>
    </row>
    <row r="113" spans="3:4" ht="14.25" customHeight="1">
      <c r="C113" s="5"/>
      <c r="D113" s="5"/>
    </row>
    <row r="114" spans="3:4" ht="14.25" customHeight="1">
      <c r="C114" s="5"/>
      <c r="D114" s="5"/>
    </row>
    <row r="115" spans="3:4" ht="14.25" customHeight="1">
      <c r="C115" s="5"/>
      <c r="D115" s="5"/>
    </row>
    <row r="116" spans="3:4" ht="14.25" customHeight="1">
      <c r="C116" s="5"/>
      <c r="D116" s="5"/>
    </row>
    <row r="117" spans="3:4" ht="14.25" customHeight="1">
      <c r="C117" s="5"/>
      <c r="D117" s="5"/>
    </row>
    <row r="118" spans="3:4" ht="14.25" customHeight="1">
      <c r="C118" s="5"/>
      <c r="D118" s="5"/>
    </row>
    <row r="119" spans="3:4" ht="14.25" customHeight="1">
      <c r="C119" s="5"/>
      <c r="D119" s="5"/>
    </row>
    <row r="120" spans="3:4" ht="14.25" customHeight="1">
      <c r="C120" s="5"/>
      <c r="D120" s="5"/>
    </row>
    <row r="121" spans="3:4" ht="14.25" customHeight="1">
      <c r="C121" s="5"/>
      <c r="D121" s="5"/>
    </row>
    <row r="122" spans="3:4" ht="14.25" customHeight="1">
      <c r="C122" s="5"/>
      <c r="D122" s="5"/>
    </row>
    <row r="123" spans="3:4" ht="14.25" customHeight="1">
      <c r="C123" s="5"/>
      <c r="D123" s="5"/>
    </row>
    <row r="124" spans="3:4" ht="14.25" customHeight="1">
      <c r="C124" s="5"/>
      <c r="D124" s="5"/>
    </row>
    <row r="125" spans="3:4" ht="14.25" customHeight="1">
      <c r="C125" s="5"/>
      <c r="D125" s="5"/>
    </row>
    <row r="126" spans="3:4" ht="14.25" customHeight="1">
      <c r="C126" s="5"/>
      <c r="D126" s="5"/>
    </row>
    <row r="127" spans="3:4" ht="14.25" customHeight="1">
      <c r="C127" s="5"/>
      <c r="D127" s="5"/>
    </row>
    <row r="128" spans="3:4" ht="14.25" customHeight="1">
      <c r="C128" s="5"/>
      <c r="D128" s="5"/>
    </row>
    <row r="129" spans="3:4" ht="14.25" customHeight="1">
      <c r="C129" s="5"/>
      <c r="D129" s="5"/>
    </row>
    <row r="130" spans="3:4" ht="14.25" customHeight="1">
      <c r="C130" s="5"/>
      <c r="D130" s="5"/>
    </row>
    <row r="131" spans="3:4" ht="14.25" customHeight="1">
      <c r="C131" s="5"/>
      <c r="D131" s="5"/>
    </row>
    <row r="132" spans="3:4" ht="14.25" customHeight="1">
      <c r="C132" s="5"/>
      <c r="D132" s="5"/>
    </row>
    <row r="133" spans="3:4" ht="14.25" customHeight="1">
      <c r="C133" s="5"/>
      <c r="D133" s="5"/>
    </row>
    <row r="134" spans="3:4" ht="14.25" customHeight="1">
      <c r="C134" s="5"/>
      <c r="D134" s="5"/>
    </row>
    <row r="135" spans="3:4" ht="14.25" customHeight="1">
      <c r="C135" s="5"/>
      <c r="D135" s="5"/>
    </row>
    <row r="136" spans="3:4" ht="14.25" customHeight="1">
      <c r="C136" s="5"/>
      <c r="D136" s="5"/>
    </row>
    <row r="137" spans="3:4" ht="14.25" customHeight="1">
      <c r="C137" s="5"/>
      <c r="D137" s="5"/>
    </row>
    <row r="138" spans="3:4" ht="14.25" customHeight="1">
      <c r="C138" s="5"/>
      <c r="D138" s="5"/>
    </row>
    <row r="139" spans="3:4" ht="14.25" customHeight="1">
      <c r="C139" s="5"/>
      <c r="D139" s="5"/>
    </row>
    <row r="140" spans="3:4" ht="14.25" customHeight="1">
      <c r="C140" s="5"/>
      <c r="D140" s="5"/>
    </row>
    <row r="141" spans="3:4" ht="14.25" customHeight="1">
      <c r="C141" s="5"/>
      <c r="D141" s="5"/>
    </row>
    <row r="142" spans="3:4" ht="14.25" customHeight="1">
      <c r="C142" s="5"/>
      <c r="D142" s="5"/>
    </row>
    <row r="143" spans="3:4" ht="14.25" customHeight="1">
      <c r="C143" s="5"/>
      <c r="D143" s="5"/>
    </row>
    <row r="144" spans="3:4" ht="14.25" customHeight="1">
      <c r="C144" s="5"/>
      <c r="D144" s="5"/>
    </row>
    <row r="145" spans="3:4" ht="14.25" customHeight="1">
      <c r="C145" s="5"/>
      <c r="D145" s="5"/>
    </row>
    <row r="146" spans="3:4" ht="14.25" customHeight="1">
      <c r="C146" s="5"/>
      <c r="D146" s="5"/>
    </row>
    <row r="147" spans="3:4" ht="14.25" customHeight="1">
      <c r="C147" s="5"/>
      <c r="D147" s="5"/>
    </row>
    <row r="148" spans="3:4" ht="14.25" customHeight="1">
      <c r="C148" s="5"/>
      <c r="D148" s="5"/>
    </row>
    <row r="149" spans="3:4" ht="14.25" customHeight="1">
      <c r="C149" s="5"/>
      <c r="D149" s="5"/>
    </row>
    <row r="150" spans="3:4" ht="14.25" customHeight="1">
      <c r="C150" s="5"/>
      <c r="D150" s="5"/>
    </row>
    <row r="151" spans="3:4" ht="14.25" customHeight="1">
      <c r="C151" s="5"/>
      <c r="D151" s="5"/>
    </row>
    <row r="152" spans="3:4" ht="14.25" customHeight="1">
      <c r="C152" s="5"/>
      <c r="D152" s="5"/>
    </row>
    <row r="153" spans="3:4" ht="14.25" customHeight="1">
      <c r="C153" s="5"/>
      <c r="D153" s="5"/>
    </row>
    <row r="154" spans="3:4" ht="14.25" customHeight="1">
      <c r="C154" s="5"/>
      <c r="D154" s="5"/>
    </row>
    <row r="155" spans="3:4" ht="14.25" customHeight="1">
      <c r="C155" s="5"/>
      <c r="D155" s="5"/>
    </row>
    <row r="156" spans="3:4" ht="14.25" customHeight="1">
      <c r="C156" s="5"/>
      <c r="D156" s="5"/>
    </row>
    <row r="157" spans="3:4" ht="14.25" customHeight="1">
      <c r="C157" s="5"/>
      <c r="D157" s="5"/>
    </row>
    <row r="158" spans="3:4" ht="14.25" customHeight="1">
      <c r="C158" s="5"/>
      <c r="D158" s="5"/>
    </row>
    <row r="159" spans="3:4" ht="14.25" customHeight="1">
      <c r="C159" s="5"/>
      <c r="D159" s="5"/>
    </row>
    <row r="160" spans="3:4" ht="14.25" customHeight="1">
      <c r="C160" s="5"/>
      <c r="D160" s="5"/>
    </row>
    <row r="161" spans="3:4" ht="14.25" customHeight="1">
      <c r="C161" s="5"/>
      <c r="D161" s="5"/>
    </row>
    <row r="162" spans="3:4" ht="14.25" customHeight="1">
      <c r="C162" s="5"/>
      <c r="D162" s="5"/>
    </row>
    <row r="163" spans="3:4" ht="14.25" customHeight="1">
      <c r="C163" s="5"/>
      <c r="D163" s="5"/>
    </row>
    <row r="164" spans="3:4" ht="14.25" customHeight="1">
      <c r="C164" s="5"/>
      <c r="D164" s="5"/>
    </row>
    <row r="165" spans="3:4" ht="14.25" customHeight="1">
      <c r="C165" s="5"/>
      <c r="D165" s="5"/>
    </row>
    <row r="166" spans="3:4" ht="14.25" customHeight="1">
      <c r="C166" s="5"/>
      <c r="D166" s="5"/>
    </row>
    <row r="167" spans="3:4" ht="14.25" customHeight="1">
      <c r="C167" s="5"/>
      <c r="D167" s="5"/>
    </row>
    <row r="168" spans="3:4" ht="14.25" customHeight="1">
      <c r="C168" s="5"/>
      <c r="D168" s="5"/>
    </row>
    <row r="169" spans="3:4" ht="14.25" customHeight="1">
      <c r="C169" s="5"/>
      <c r="D169" s="5"/>
    </row>
    <row r="170" spans="3:4" ht="14.25" customHeight="1">
      <c r="C170" s="5"/>
      <c r="D170" s="5"/>
    </row>
    <row r="171" spans="3:4" ht="14.25" customHeight="1">
      <c r="C171" s="5"/>
      <c r="D171" s="5"/>
    </row>
    <row r="172" spans="3:4" ht="14.25" customHeight="1">
      <c r="C172" s="5"/>
      <c r="D172" s="5"/>
    </row>
    <row r="173" spans="3:4" ht="14.25" customHeight="1">
      <c r="C173" s="5"/>
      <c r="D173" s="5"/>
    </row>
    <row r="174" spans="3:4" ht="14.25" customHeight="1">
      <c r="C174" s="5"/>
      <c r="D174" s="5"/>
    </row>
    <row r="175" spans="3:4" ht="14.25" customHeight="1">
      <c r="C175" s="5"/>
      <c r="D175" s="5"/>
    </row>
    <row r="176" spans="3:4" ht="14.25" customHeight="1">
      <c r="C176" s="5"/>
      <c r="D176" s="5"/>
    </row>
    <row r="177" spans="3:4" ht="14.25" customHeight="1">
      <c r="C177" s="5"/>
      <c r="D177" s="5"/>
    </row>
    <row r="178" spans="3:4" ht="14.25" customHeight="1">
      <c r="C178" s="5"/>
      <c r="D178" s="5"/>
    </row>
    <row r="179" spans="3:4" ht="14.25" customHeight="1">
      <c r="C179" s="5"/>
      <c r="D179" s="5"/>
    </row>
    <row r="180" spans="3:4" ht="14.25" customHeight="1">
      <c r="C180" s="5"/>
      <c r="D180" s="5"/>
    </row>
    <row r="181" spans="3:4" ht="14.25" customHeight="1">
      <c r="C181" s="5"/>
      <c r="D181" s="5"/>
    </row>
    <row r="182" spans="3:4" ht="14.25" customHeight="1">
      <c r="C182" s="5"/>
      <c r="D182" s="5"/>
    </row>
    <row r="183" spans="3:4" ht="14.25" customHeight="1">
      <c r="C183" s="5"/>
      <c r="D183" s="5"/>
    </row>
    <row r="184" spans="3:4" ht="14.25" customHeight="1">
      <c r="C184" s="5"/>
      <c r="D184" s="5"/>
    </row>
    <row r="185" spans="3:4" ht="14.25" customHeight="1">
      <c r="C185" s="5"/>
      <c r="D185" s="5"/>
    </row>
    <row r="186" spans="3:4" ht="14.25" customHeight="1">
      <c r="C186" s="5"/>
      <c r="D186" s="5"/>
    </row>
    <row r="187" spans="3:4" ht="14.25" customHeight="1">
      <c r="C187" s="5"/>
      <c r="D187" s="5"/>
    </row>
    <row r="188" spans="3:4" ht="14.25" customHeight="1">
      <c r="C188" s="5"/>
      <c r="D188" s="5"/>
    </row>
    <row r="189" spans="3:4" ht="14.25" customHeight="1">
      <c r="C189" s="5"/>
      <c r="D189" s="5"/>
    </row>
    <row r="190" spans="3:4" ht="14.25" customHeight="1">
      <c r="C190" s="5"/>
      <c r="D190" s="5"/>
    </row>
    <row r="191" spans="3:4" ht="14.25" customHeight="1">
      <c r="C191" s="5"/>
      <c r="D191" s="5"/>
    </row>
    <row r="192" spans="3:4" ht="14.25" customHeight="1">
      <c r="C192" s="5"/>
      <c r="D192" s="5"/>
    </row>
    <row r="193" spans="3:4" ht="14.25" customHeight="1">
      <c r="C193" s="5"/>
      <c r="D193" s="5"/>
    </row>
    <row r="194" spans="3:4" ht="14.25" customHeight="1">
      <c r="C194" s="5"/>
      <c r="D194" s="5"/>
    </row>
    <row r="195" spans="3:4" ht="14.25" customHeight="1">
      <c r="C195" s="5"/>
      <c r="D195" s="5"/>
    </row>
    <row r="196" spans="3:4" ht="14.25" customHeight="1">
      <c r="C196" s="5"/>
      <c r="D196" s="5"/>
    </row>
    <row r="197" spans="3:4" ht="14.25" customHeight="1">
      <c r="C197" s="5"/>
      <c r="D197" s="5"/>
    </row>
    <row r="198" spans="3:4" ht="14.25" customHeight="1">
      <c r="C198" s="5"/>
      <c r="D198" s="5"/>
    </row>
    <row r="199" spans="3:4" ht="14.25" customHeight="1">
      <c r="C199" s="5"/>
      <c r="D199" s="5"/>
    </row>
    <row r="200" spans="3:4" ht="14.25" customHeight="1">
      <c r="C200" s="5"/>
      <c r="D200" s="5"/>
    </row>
    <row r="201" spans="3:4" ht="14.25" customHeight="1">
      <c r="C201" s="5"/>
      <c r="D201" s="5"/>
    </row>
    <row r="202" spans="3:4" ht="14.25" customHeight="1">
      <c r="C202" s="5"/>
      <c r="D202" s="5"/>
    </row>
    <row r="203" spans="3:4" ht="14.25" customHeight="1">
      <c r="C203" s="5"/>
      <c r="D203" s="5"/>
    </row>
    <row r="204" spans="3:4" ht="14.25" customHeight="1">
      <c r="C204" s="5"/>
      <c r="D204" s="5"/>
    </row>
    <row r="205" spans="3:4" ht="14.25" customHeight="1">
      <c r="C205" s="5"/>
      <c r="D205" s="5"/>
    </row>
    <row r="206" spans="3:4" ht="14.25" customHeight="1">
      <c r="C206" s="5"/>
      <c r="D206" s="5"/>
    </row>
    <row r="207" spans="3:4" ht="14.25" customHeight="1">
      <c r="C207" s="5"/>
      <c r="D207" s="5"/>
    </row>
    <row r="208" spans="3:4" ht="14.25" customHeight="1">
      <c r="C208" s="5"/>
      <c r="D208" s="5"/>
    </row>
    <row r="209" spans="3:4" ht="14.25" customHeight="1">
      <c r="C209" s="5"/>
      <c r="D209" s="5"/>
    </row>
    <row r="210" spans="3:4" ht="14.25" customHeight="1">
      <c r="C210" s="5"/>
      <c r="D210" s="5"/>
    </row>
    <row r="211" spans="3:4" ht="14.25" customHeight="1">
      <c r="C211" s="5"/>
      <c r="D211" s="5"/>
    </row>
    <row r="212" spans="3:4" ht="14.25" customHeight="1">
      <c r="C212" s="5"/>
      <c r="D212" s="5"/>
    </row>
    <row r="213" spans="3:4" ht="14.25" customHeight="1">
      <c r="C213" s="5"/>
      <c r="D213" s="5"/>
    </row>
    <row r="214" spans="3:4" ht="14.25" customHeight="1">
      <c r="C214" s="5"/>
      <c r="D214" s="5"/>
    </row>
    <row r="215" spans="3:4" ht="14.25" customHeight="1">
      <c r="C215" s="5"/>
      <c r="D215" s="5"/>
    </row>
    <row r="216" spans="3:4" ht="14.25" customHeight="1">
      <c r="C216" s="5"/>
      <c r="D216" s="5"/>
    </row>
    <row r="217" spans="3:4" ht="14.25" customHeight="1">
      <c r="C217" s="5"/>
      <c r="D217" s="5"/>
    </row>
    <row r="218" spans="3:4" ht="14.25" customHeight="1">
      <c r="C218" s="5"/>
      <c r="D218" s="5"/>
    </row>
    <row r="219" spans="3:4" ht="14.25" customHeight="1">
      <c r="C219" s="5"/>
      <c r="D219" s="5"/>
    </row>
    <row r="220" spans="3:4" ht="14.25" customHeight="1">
      <c r="C220" s="5"/>
      <c r="D220" s="5"/>
    </row>
    <row r="221" spans="3:4" ht="14.25" customHeight="1">
      <c r="C221" s="5"/>
      <c r="D221" s="5"/>
    </row>
    <row r="222" spans="3:4" ht="14.25" customHeight="1">
      <c r="C222" s="5"/>
      <c r="D222" s="5"/>
    </row>
    <row r="223" spans="3:4" ht="14.25" customHeight="1">
      <c r="C223" s="5"/>
      <c r="D223" s="5"/>
    </row>
    <row r="224" spans="3:4" ht="14.25" customHeight="1">
      <c r="C224" s="5"/>
      <c r="D224" s="5"/>
    </row>
    <row r="225" spans="3:4" ht="14.25" customHeight="1">
      <c r="C225" s="5"/>
      <c r="D225" s="5"/>
    </row>
    <row r="226" spans="3:4" ht="14.25" customHeight="1">
      <c r="C226" s="5"/>
      <c r="D226" s="5"/>
    </row>
    <row r="227" spans="3:4" ht="14.25" customHeight="1">
      <c r="C227" s="5"/>
      <c r="D227" s="5"/>
    </row>
    <row r="228" spans="3:4" ht="14.25" customHeight="1">
      <c r="C228" s="5"/>
      <c r="D228" s="5"/>
    </row>
    <row r="229" spans="3:4" ht="14.25" customHeight="1">
      <c r="C229" s="5"/>
      <c r="D229" s="5"/>
    </row>
    <row r="230" spans="3:4" ht="14.25" customHeight="1">
      <c r="C230" s="5"/>
      <c r="D230" s="5"/>
    </row>
    <row r="231" spans="3:4" ht="14.25" customHeight="1">
      <c r="C231" s="5"/>
      <c r="D231" s="5"/>
    </row>
    <row r="232" spans="3:4" ht="14.25" customHeight="1">
      <c r="C232" s="5"/>
      <c r="D232" s="5"/>
    </row>
    <row r="233" spans="3:4" ht="14.25" customHeight="1">
      <c r="C233" s="5"/>
      <c r="D233" s="5"/>
    </row>
    <row r="234" spans="3:4" ht="14.25" customHeight="1">
      <c r="C234" s="5"/>
      <c r="D234" s="5"/>
    </row>
    <row r="235" spans="3:4" ht="14.25" customHeight="1">
      <c r="C235" s="5"/>
      <c r="D235" s="5"/>
    </row>
    <row r="236" spans="3:4" ht="14.25" customHeight="1">
      <c r="C236" s="5"/>
      <c r="D236" s="5"/>
    </row>
    <row r="237" spans="3:4" ht="14.25" customHeight="1">
      <c r="C237" s="5"/>
      <c r="D237" s="5"/>
    </row>
    <row r="238" spans="3:4" ht="14.25" customHeight="1">
      <c r="C238" s="5"/>
      <c r="D238" s="5"/>
    </row>
    <row r="239" spans="3:4" ht="14.25" customHeight="1">
      <c r="C239" s="5"/>
      <c r="D239" s="5"/>
    </row>
    <row r="240" spans="3:4" ht="14.25" customHeight="1">
      <c r="C240" s="5"/>
      <c r="D240" s="5"/>
    </row>
    <row r="241" spans="3:4" ht="14.25" customHeight="1">
      <c r="C241" s="5"/>
      <c r="D241" s="5"/>
    </row>
    <row r="242" spans="3:4" ht="14.25" customHeight="1">
      <c r="C242" s="5"/>
      <c r="D242" s="5"/>
    </row>
    <row r="243" spans="3:4" ht="14.25" customHeight="1">
      <c r="C243" s="5"/>
      <c r="D243" s="5"/>
    </row>
    <row r="244" spans="3:4" ht="14.25" customHeight="1">
      <c r="C244" s="5"/>
      <c r="D244" s="5"/>
    </row>
    <row r="245" spans="3:4" ht="14.25" customHeight="1">
      <c r="C245" s="5"/>
      <c r="D245" s="5"/>
    </row>
    <row r="246" spans="3:4" ht="14.25" customHeight="1">
      <c r="C246" s="5"/>
      <c r="D246" s="5"/>
    </row>
    <row r="247" spans="3:4" ht="14.25" customHeight="1">
      <c r="C247" s="5"/>
      <c r="D247" s="5"/>
    </row>
    <row r="248" spans="3:4" ht="14.25" customHeight="1">
      <c r="C248" s="5"/>
      <c r="D248" s="5"/>
    </row>
    <row r="249" spans="3:4" ht="14.25" customHeight="1">
      <c r="C249" s="5"/>
      <c r="D249" s="5"/>
    </row>
    <row r="250" spans="3:4" ht="14.25" customHeight="1">
      <c r="C250" s="5"/>
      <c r="D250" s="5"/>
    </row>
    <row r="251" spans="3:4" ht="14.25" customHeight="1">
      <c r="C251" s="5"/>
      <c r="D251" s="5"/>
    </row>
    <row r="252" spans="3:4" ht="14.25" customHeight="1">
      <c r="C252" s="5"/>
      <c r="D252" s="5"/>
    </row>
    <row r="253" spans="3:4" ht="14.25" customHeight="1">
      <c r="C253" s="5"/>
      <c r="D253" s="5"/>
    </row>
    <row r="254" spans="3:4" ht="14.25" customHeight="1">
      <c r="C254" s="5"/>
      <c r="D254" s="5"/>
    </row>
    <row r="255" spans="3:4" ht="14.25" customHeight="1">
      <c r="C255" s="5"/>
      <c r="D255" s="5"/>
    </row>
    <row r="256" spans="3:4" ht="14.25" customHeight="1">
      <c r="C256" s="5"/>
      <c r="D256" s="5"/>
    </row>
    <row r="257" spans="3:4" ht="14.25" customHeight="1">
      <c r="C257" s="5"/>
      <c r="D257" s="5"/>
    </row>
    <row r="258" spans="3:4" ht="14.25" customHeight="1">
      <c r="C258" s="5"/>
      <c r="D258" s="5"/>
    </row>
    <row r="259" spans="3:4" ht="14.25" customHeight="1">
      <c r="C259" s="5"/>
      <c r="D259" s="5"/>
    </row>
    <row r="260" spans="3:4" ht="14.25" customHeight="1">
      <c r="C260" s="5"/>
      <c r="D260" s="5"/>
    </row>
    <row r="261" spans="3:4" ht="14.25" customHeight="1">
      <c r="C261" s="5"/>
      <c r="D261" s="5"/>
    </row>
    <row r="262" spans="3:4" ht="14.25" customHeight="1">
      <c r="C262" s="5"/>
      <c r="D262" s="5"/>
    </row>
    <row r="263" spans="3:4" ht="14.25" customHeight="1">
      <c r="C263" s="5"/>
      <c r="D263" s="5"/>
    </row>
    <row r="264" spans="3:4" ht="14.25" customHeight="1">
      <c r="C264" s="5"/>
      <c r="D264" s="5"/>
    </row>
    <row r="265" spans="3:4" ht="14.25" customHeight="1">
      <c r="C265" s="5"/>
      <c r="D265" s="5"/>
    </row>
    <row r="266" spans="3:4" ht="14.25" customHeight="1">
      <c r="C266" s="5"/>
      <c r="D266" s="5"/>
    </row>
    <row r="267" spans="3:4" ht="14.25" customHeight="1">
      <c r="C267" s="5"/>
      <c r="D267" s="5"/>
    </row>
    <row r="268" spans="3:4" ht="14.25" customHeight="1">
      <c r="C268" s="5"/>
      <c r="D268" s="5"/>
    </row>
    <row r="269" spans="3:4" ht="14.25" customHeight="1">
      <c r="C269" s="5"/>
      <c r="D269" s="5"/>
    </row>
    <row r="270" spans="3:4" ht="14.25" customHeight="1">
      <c r="C270" s="5"/>
      <c r="D270" s="5"/>
    </row>
    <row r="271" spans="3:4" ht="14.25" customHeight="1">
      <c r="C271" s="5"/>
      <c r="D271" s="5"/>
    </row>
    <row r="272" spans="3:4" ht="14.25" customHeight="1">
      <c r="C272" s="5"/>
      <c r="D272" s="5"/>
    </row>
    <row r="273" spans="3:4" ht="14.25" customHeight="1">
      <c r="C273" s="5"/>
      <c r="D273" s="5"/>
    </row>
    <row r="274" spans="3:4" ht="14.25" customHeight="1">
      <c r="C274" s="5"/>
      <c r="D274" s="5"/>
    </row>
    <row r="275" spans="3:4" ht="14.25" customHeight="1">
      <c r="C275" s="5"/>
      <c r="D275" s="5"/>
    </row>
    <row r="276" spans="3:4" ht="14.25" customHeight="1">
      <c r="C276" s="5"/>
      <c r="D276" s="5"/>
    </row>
    <row r="277" spans="3:4" ht="14.25" customHeight="1">
      <c r="C277" s="5"/>
      <c r="D277" s="5"/>
    </row>
    <row r="278" spans="3:4" ht="14.25" customHeight="1">
      <c r="C278" s="5"/>
      <c r="D278" s="5"/>
    </row>
    <row r="279" spans="3:4" ht="14.25" customHeight="1">
      <c r="C279" s="5"/>
      <c r="D279" s="5"/>
    </row>
    <row r="280" spans="3:4" ht="14.25" customHeight="1">
      <c r="C280" s="5"/>
      <c r="D280" s="5"/>
    </row>
    <row r="281" spans="3:4" ht="14.25" customHeight="1">
      <c r="C281" s="5"/>
      <c r="D281" s="5"/>
    </row>
    <row r="282" spans="3:4" ht="14.25" customHeight="1">
      <c r="C282" s="5"/>
      <c r="D282" s="5"/>
    </row>
    <row r="283" spans="3:4" ht="14.25" customHeight="1">
      <c r="C283" s="5"/>
      <c r="D283" s="5"/>
    </row>
    <row r="284" spans="3:4" ht="14.25" customHeight="1">
      <c r="C284" s="5"/>
      <c r="D284" s="5"/>
    </row>
    <row r="285" spans="3:4" ht="14.25" customHeight="1">
      <c r="C285" s="5"/>
      <c r="D285" s="5"/>
    </row>
    <row r="286" spans="3:4" ht="14.25" customHeight="1">
      <c r="C286" s="5"/>
      <c r="D286" s="5"/>
    </row>
    <row r="287" spans="3:4" ht="14.25" customHeight="1">
      <c r="C287" s="5"/>
      <c r="D287" s="5"/>
    </row>
    <row r="288" spans="3:4" ht="14.25" customHeight="1">
      <c r="C288" s="5"/>
      <c r="D288" s="5"/>
    </row>
    <row r="289" spans="3:4" ht="14.25" customHeight="1">
      <c r="C289" s="5"/>
      <c r="D289" s="5"/>
    </row>
    <row r="290" spans="3:4" ht="14.25" customHeight="1">
      <c r="C290" s="5"/>
      <c r="D290" s="5"/>
    </row>
    <row r="291" spans="3:4" ht="14.25" customHeight="1">
      <c r="C291" s="5"/>
      <c r="D291" s="5"/>
    </row>
    <row r="292" spans="3:4" ht="14.25" customHeight="1">
      <c r="C292" s="5"/>
      <c r="D292" s="5"/>
    </row>
    <row r="293" spans="3:4" ht="14.25" customHeight="1">
      <c r="C293" s="5"/>
      <c r="D293" s="5"/>
    </row>
    <row r="294" spans="3:4" ht="14.25" customHeight="1">
      <c r="C294" s="5"/>
      <c r="D294" s="5"/>
    </row>
    <row r="295" spans="3:4" ht="14.25" customHeight="1">
      <c r="C295" s="5"/>
      <c r="D295" s="5"/>
    </row>
    <row r="296" spans="3:4" ht="14.25" customHeight="1">
      <c r="C296" s="5"/>
      <c r="D296" s="5"/>
    </row>
    <row r="297" spans="3:4" ht="14.25" customHeight="1">
      <c r="C297" s="5"/>
      <c r="D297" s="5"/>
    </row>
    <row r="298" spans="3:4" ht="14.25" customHeight="1">
      <c r="C298" s="5"/>
      <c r="D298" s="5"/>
    </row>
    <row r="299" spans="3:4" ht="14.25" customHeight="1">
      <c r="C299" s="5"/>
      <c r="D299" s="5"/>
    </row>
    <row r="300" spans="3:4" ht="14.25" customHeight="1">
      <c r="C300" s="5"/>
      <c r="D300" s="5"/>
    </row>
    <row r="301" spans="3:4" ht="14.25" customHeight="1">
      <c r="C301" s="5"/>
      <c r="D301" s="5"/>
    </row>
    <row r="302" spans="3:4" ht="14.25" customHeight="1">
      <c r="C302" s="5"/>
      <c r="D302" s="5"/>
    </row>
    <row r="303" spans="3:4" ht="14.25" customHeight="1">
      <c r="C303" s="5"/>
      <c r="D303" s="5"/>
    </row>
    <row r="304" spans="3:4" ht="14.25" customHeight="1">
      <c r="C304" s="5"/>
      <c r="D304" s="5"/>
    </row>
    <row r="305" spans="3:4" ht="14.25" customHeight="1">
      <c r="C305" s="5"/>
      <c r="D305" s="5"/>
    </row>
    <row r="306" spans="3:4" ht="14.25" customHeight="1">
      <c r="C306" s="5"/>
      <c r="D306" s="5"/>
    </row>
    <row r="307" spans="3:4" ht="14.25" customHeight="1">
      <c r="C307" s="5"/>
      <c r="D307" s="5"/>
    </row>
    <row r="308" spans="3:4" ht="14.25" customHeight="1">
      <c r="C308" s="5"/>
      <c r="D308" s="5"/>
    </row>
    <row r="309" spans="3:4" ht="14.25" customHeight="1">
      <c r="C309" s="5"/>
      <c r="D309" s="5"/>
    </row>
    <row r="310" spans="3:4" ht="14.25" customHeight="1">
      <c r="C310" s="5"/>
      <c r="D310" s="5"/>
    </row>
    <row r="311" spans="3:4" ht="14.25" customHeight="1">
      <c r="C311" s="5"/>
      <c r="D311" s="5"/>
    </row>
    <row r="312" spans="3:4" ht="14.25" customHeight="1">
      <c r="C312" s="5"/>
      <c r="D312" s="5"/>
    </row>
    <row r="313" spans="3:4" ht="14.25" customHeight="1">
      <c r="C313" s="5"/>
      <c r="D313" s="5"/>
    </row>
    <row r="314" spans="3:4" ht="14.25" customHeight="1">
      <c r="C314" s="5"/>
      <c r="D314" s="5"/>
    </row>
    <row r="315" spans="3:4" ht="14.25" customHeight="1">
      <c r="C315" s="5"/>
      <c r="D315" s="5"/>
    </row>
    <row r="316" spans="3:4" ht="14.25" customHeight="1">
      <c r="C316" s="5"/>
      <c r="D316" s="5"/>
    </row>
    <row r="317" spans="3:4" ht="14.25" customHeight="1">
      <c r="C317" s="5"/>
      <c r="D317" s="5"/>
    </row>
    <row r="318" spans="3:4" ht="14.25" customHeight="1">
      <c r="C318" s="5"/>
      <c r="D318" s="5"/>
    </row>
    <row r="319" spans="3:4" ht="14.25" customHeight="1">
      <c r="C319" s="5"/>
      <c r="D319" s="5"/>
    </row>
    <row r="320" spans="3:4" ht="14.25" customHeight="1">
      <c r="C320" s="5"/>
      <c r="D320" s="5"/>
    </row>
    <row r="321" spans="3:4" ht="14.25" customHeight="1">
      <c r="C321" s="5"/>
      <c r="D321" s="5"/>
    </row>
    <row r="322" spans="3:4" ht="14.25" customHeight="1">
      <c r="C322" s="5"/>
      <c r="D322" s="5"/>
    </row>
    <row r="323" spans="3:4" ht="14.25" customHeight="1">
      <c r="C323" s="5"/>
      <c r="D323" s="5"/>
    </row>
    <row r="324" spans="3:4" ht="14.25" customHeight="1">
      <c r="C324" s="5"/>
      <c r="D324" s="5"/>
    </row>
    <row r="325" spans="3:4" ht="14.25" customHeight="1">
      <c r="C325" s="5"/>
      <c r="D325" s="5"/>
    </row>
    <row r="326" spans="3:4" ht="14.25" customHeight="1">
      <c r="C326" s="5"/>
      <c r="D326" s="5"/>
    </row>
    <row r="327" spans="3:4" ht="14.25" customHeight="1">
      <c r="C327" s="5"/>
      <c r="D327" s="5"/>
    </row>
    <row r="328" spans="3:4" ht="14.25" customHeight="1">
      <c r="C328" s="5"/>
      <c r="D328" s="5"/>
    </row>
    <row r="329" spans="3:4" ht="14.25" customHeight="1">
      <c r="C329" s="5"/>
      <c r="D329" s="5"/>
    </row>
    <row r="330" spans="3:4" ht="14.25" customHeight="1">
      <c r="C330" s="5"/>
      <c r="D330" s="5"/>
    </row>
    <row r="331" spans="3:4" ht="14.25" customHeight="1">
      <c r="C331" s="5"/>
      <c r="D331" s="5"/>
    </row>
    <row r="332" spans="3:4" ht="14.25" customHeight="1">
      <c r="C332" s="5"/>
      <c r="D332" s="5"/>
    </row>
    <row r="333" spans="3:4" ht="14.25" customHeight="1">
      <c r="C333" s="5"/>
      <c r="D333" s="5"/>
    </row>
    <row r="334" spans="3:4" ht="14.25" customHeight="1">
      <c r="C334" s="5"/>
      <c r="D334" s="5"/>
    </row>
    <row r="335" spans="3:4" ht="14.25" customHeight="1">
      <c r="C335" s="5"/>
      <c r="D335" s="5"/>
    </row>
    <row r="336" spans="3:4" ht="14.25" customHeight="1">
      <c r="C336" s="5"/>
      <c r="D336" s="5"/>
    </row>
    <row r="337" spans="3:4" ht="14.25" customHeight="1">
      <c r="C337" s="5"/>
      <c r="D337" s="5"/>
    </row>
    <row r="338" spans="3:4" ht="14.25" customHeight="1">
      <c r="C338" s="5"/>
      <c r="D338" s="5"/>
    </row>
    <row r="339" spans="3:4" ht="14.25" customHeight="1">
      <c r="C339" s="5"/>
      <c r="D339" s="5"/>
    </row>
    <row r="340" spans="3:4" ht="14.25" customHeight="1">
      <c r="C340" s="5"/>
      <c r="D340" s="5"/>
    </row>
    <row r="341" spans="3:4" ht="14.25" customHeight="1">
      <c r="C341" s="5"/>
      <c r="D341" s="5"/>
    </row>
    <row r="342" spans="3:4" ht="14.25" customHeight="1">
      <c r="C342" s="5"/>
      <c r="D342" s="5"/>
    </row>
    <row r="343" spans="3:4" ht="14.25" customHeight="1">
      <c r="C343" s="5"/>
      <c r="D343" s="5"/>
    </row>
    <row r="344" spans="3:4" ht="14.25" customHeight="1">
      <c r="C344" s="5"/>
      <c r="D344" s="5"/>
    </row>
    <row r="345" spans="3:4" ht="14.25" customHeight="1">
      <c r="C345" s="5"/>
      <c r="D345" s="5"/>
    </row>
    <row r="346" spans="3:4" ht="14.25" customHeight="1">
      <c r="C346" s="5"/>
      <c r="D346" s="5"/>
    </row>
    <row r="347" spans="3:4" ht="14.25" customHeight="1">
      <c r="C347" s="5"/>
      <c r="D347" s="5"/>
    </row>
    <row r="348" spans="3:4" ht="14.25" customHeight="1">
      <c r="C348" s="5"/>
      <c r="D348" s="5"/>
    </row>
    <row r="349" spans="3:4" ht="14.25" customHeight="1">
      <c r="C349" s="5"/>
      <c r="D349" s="5"/>
    </row>
    <row r="350" spans="3:4" ht="14.25" customHeight="1">
      <c r="C350" s="5"/>
      <c r="D350" s="5"/>
    </row>
    <row r="351" spans="3:4" ht="14.25" customHeight="1">
      <c r="C351" s="5"/>
      <c r="D351" s="5"/>
    </row>
    <row r="352" spans="3:4" ht="14.25" customHeight="1">
      <c r="C352" s="5"/>
      <c r="D352" s="5"/>
    </row>
    <row r="353" spans="3:4" ht="14.25" customHeight="1">
      <c r="C353" s="5"/>
      <c r="D353" s="5"/>
    </row>
    <row r="354" spans="3:4" ht="14.25" customHeight="1">
      <c r="C354" s="5"/>
      <c r="D354" s="5"/>
    </row>
    <row r="355" spans="3:4" ht="14.25" customHeight="1">
      <c r="C355" s="5"/>
      <c r="D355" s="5"/>
    </row>
    <row r="356" spans="3:4" ht="14.25" customHeight="1">
      <c r="C356" s="5"/>
      <c r="D356" s="5"/>
    </row>
    <row r="357" spans="3:4" ht="14.25" customHeight="1">
      <c r="C357" s="5"/>
      <c r="D357" s="5"/>
    </row>
    <row r="358" spans="3:4" ht="14.25" customHeight="1">
      <c r="C358" s="5"/>
      <c r="D358" s="5"/>
    </row>
    <row r="359" spans="3:4" ht="14.25" customHeight="1">
      <c r="C359" s="5"/>
      <c r="D359" s="5"/>
    </row>
    <row r="360" spans="3:4" ht="14.25" customHeight="1">
      <c r="C360" s="5"/>
      <c r="D360" s="5"/>
    </row>
    <row r="361" spans="3:4" ht="14.25" customHeight="1">
      <c r="C361" s="5"/>
      <c r="D361" s="5"/>
    </row>
    <row r="362" spans="3:4" ht="14.25" customHeight="1">
      <c r="C362" s="5"/>
      <c r="D362" s="5"/>
    </row>
    <row r="363" spans="3:4" ht="14.25" customHeight="1">
      <c r="C363" s="5"/>
      <c r="D363" s="5"/>
    </row>
    <row r="364" spans="3:4" ht="14.25" customHeight="1">
      <c r="C364" s="5"/>
      <c r="D364" s="5"/>
    </row>
    <row r="365" spans="3:4" ht="14.25" customHeight="1">
      <c r="C365" s="5"/>
      <c r="D365" s="5"/>
    </row>
    <row r="366" spans="3:4" ht="14.25" customHeight="1">
      <c r="C366" s="5"/>
      <c r="D366" s="5"/>
    </row>
    <row r="367" spans="3:4" ht="14.25" customHeight="1">
      <c r="C367" s="5"/>
      <c r="D367" s="5"/>
    </row>
    <row r="368" spans="3:4" ht="14.25" customHeight="1">
      <c r="C368" s="5"/>
      <c r="D368" s="5"/>
    </row>
    <row r="369" spans="3:4" ht="14.25" customHeight="1">
      <c r="C369" s="5"/>
      <c r="D369" s="5"/>
    </row>
    <row r="370" spans="3:4" ht="14.25" customHeight="1">
      <c r="C370" s="5"/>
      <c r="D370" s="5"/>
    </row>
    <row r="371" spans="3:4" ht="14.25" customHeight="1">
      <c r="C371" s="5"/>
      <c r="D371" s="5"/>
    </row>
    <row r="372" spans="3:4" ht="14.25" customHeight="1">
      <c r="C372" s="5"/>
      <c r="D372" s="5"/>
    </row>
    <row r="373" spans="3:4" ht="14.25" customHeight="1">
      <c r="C373" s="5"/>
      <c r="D373" s="5"/>
    </row>
    <row r="374" spans="3:4" ht="14.25" customHeight="1">
      <c r="C374" s="5"/>
      <c r="D374" s="5"/>
    </row>
    <row r="375" spans="3:4" ht="14.25" customHeight="1">
      <c r="C375" s="5"/>
      <c r="D375" s="5"/>
    </row>
    <row r="376" spans="3:4" ht="14.25" customHeight="1">
      <c r="C376" s="5"/>
      <c r="D376" s="5"/>
    </row>
    <row r="377" spans="3:4" ht="14.25" customHeight="1">
      <c r="C377" s="5"/>
      <c r="D377" s="5"/>
    </row>
    <row r="378" spans="3:4" ht="14.25" customHeight="1">
      <c r="C378" s="5"/>
      <c r="D378" s="5"/>
    </row>
    <row r="379" spans="3:4" ht="14.25" customHeight="1">
      <c r="C379" s="5"/>
      <c r="D379" s="5"/>
    </row>
    <row r="380" spans="3:4" ht="14.25" customHeight="1">
      <c r="C380" s="5"/>
      <c r="D380" s="5"/>
    </row>
    <row r="381" spans="3:4" ht="14.25" customHeight="1">
      <c r="C381" s="5"/>
      <c r="D381" s="5"/>
    </row>
    <row r="382" spans="3:4" ht="14.25" customHeight="1">
      <c r="C382" s="5"/>
      <c r="D382" s="5"/>
    </row>
    <row r="383" spans="3:4" ht="14.25" customHeight="1">
      <c r="C383" s="5"/>
      <c r="D383" s="5"/>
    </row>
    <row r="384" spans="3:4" ht="14.25" customHeight="1">
      <c r="C384" s="5"/>
      <c r="D384" s="5"/>
    </row>
    <row r="385" spans="3:4" ht="14.25" customHeight="1">
      <c r="C385" s="5"/>
      <c r="D385" s="5"/>
    </row>
    <row r="386" spans="3:4" ht="14.25" customHeight="1">
      <c r="C386" s="5"/>
      <c r="D386" s="5"/>
    </row>
    <row r="387" spans="3:4" ht="14.25" customHeight="1">
      <c r="C387" s="5"/>
      <c r="D387" s="5"/>
    </row>
    <row r="388" spans="3:4" ht="14.25" customHeight="1">
      <c r="C388" s="5"/>
      <c r="D388" s="5"/>
    </row>
    <row r="389" spans="3:4" ht="14.25" customHeight="1">
      <c r="C389" s="5"/>
      <c r="D389" s="5"/>
    </row>
    <row r="390" spans="3:4" ht="14.25" customHeight="1">
      <c r="C390" s="5"/>
      <c r="D390" s="5"/>
    </row>
    <row r="391" spans="3:4" ht="14.25" customHeight="1">
      <c r="C391" s="5"/>
      <c r="D391" s="5"/>
    </row>
    <row r="392" spans="3:4" ht="14.25" customHeight="1">
      <c r="C392" s="5"/>
      <c r="D392" s="5"/>
    </row>
    <row r="393" spans="3:4" ht="14.25" customHeight="1">
      <c r="C393" s="5"/>
      <c r="D393" s="5"/>
    </row>
    <row r="394" spans="3:4" ht="14.25" customHeight="1">
      <c r="C394" s="5"/>
      <c r="D394" s="5"/>
    </row>
    <row r="395" spans="3:4" ht="14.25" customHeight="1">
      <c r="C395" s="5"/>
      <c r="D395" s="5"/>
    </row>
    <row r="396" spans="3:4" ht="14.25" customHeight="1">
      <c r="C396" s="5"/>
      <c r="D396" s="5"/>
    </row>
    <row r="397" spans="3:4" ht="14.25" customHeight="1">
      <c r="C397" s="5"/>
      <c r="D397" s="5"/>
    </row>
    <row r="398" spans="3:4" ht="14.25" customHeight="1">
      <c r="C398" s="5"/>
      <c r="D398" s="5"/>
    </row>
    <row r="399" spans="3:4" ht="14.25" customHeight="1">
      <c r="C399" s="5"/>
      <c r="D399" s="5"/>
    </row>
    <row r="400" spans="3:4" ht="14.25" customHeight="1">
      <c r="C400" s="5"/>
      <c r="D400" s="5"/>
    </row>
    <row r="401" spans="3:4" ht="14.25" customHeight="1">
      <c r="C401" s="5"/>
      <c r="D401" s="5"/>
    </row>
    <row r="402" spans="3:4" ht="14.25" customHeight="1">
      <c r="C402" s="5"/>
      <c r="D402" s="5"/>
    </row>
    <row r="403" spans="3:4" ht="14.25" customHeight="1">
      <c r="C403" s="5"/>
      <c r="D403" s="5"/>
    </row>
    <row r="404" spans="3:4" ht="14.25" customHeight="1">
      <c r="C404" s="5"/>
      <c r="D404" s="5"/>
    </row>
    <row r="405" spans="3:4" ht="14.25" customHeight="1">
      <c r="C405" s="5"/>
      <c r="D405" s="5"/>
    </row>
    <row r="406" spans="3:4" ht="14.25" customHeight="1">
      <c r="C406" s="5"/>
      <c r="D406" s="5"/>
    </row>
    <row r="407" spans="3:4" ht="14.25" customHeight="1">
      <c r="C407" s="5"/>
      <c r="D407" s="5"/>
    </row>
    <row r="408" spans="3:4" ht="14.25" customHeight="1">
      <c r="C408" s="5"/>
      <c r="D408" s="5"/>
    </row>
    <row r="409" spans="3:4" ht="14.25" customHeight="1">
      <c r="C409" s="5"/>
      <c r="D409" s="5"/>
    </row>
    <row r="410" spans="3:4" ht="14.25" customHeight="1">
      <c r="C410" s="5"/>
      <c r="D410" s="5"/>
    </row>
    <row r="411" spans="3:4" ht="14.25" customHeight="1">
      <c r="C411" s="5"/>
      <c r="D411" s="5"/>
    </row>
    <row r="412" spans="3:4" ht="14.25" customHeight="1">
      <c r="C412" s="5"/>
      <c r="D412" s="5"/>
    </row>
    <row r="413" spans="3:4" ht="14.25" customHeight="1">
      <c r="C413" s="5"/>
      <c r="D413" s="5"/>
    </row>
    <row r="414" spans="3:4" ht="14.25" customHeight="1">
      <c r="C414" s="5"/>
      <c r="D414" s="5"/>
    </row>
    <row r="415" spans="3:4" ht="14.25" customHeight="1">
      <c r="C415" s="5"/>
      <c r="D415" s="5"/>
    </row>
    <row r="416" spans="3:4" ht="14.25" customHeight="1">
      <c r="C416" s="5"/>
      <c r="D416" s="5"/>
    </row>
    <row r="417" spans="3:4" ht="14.25" customHeight="1">
      <c r="C417" s="5"/>
      <c r="D417" s="5"/>
    </row>
    <row r="418" spans="3:4" ht="14.25" customHeight="1">
      <c r="C418" s="5"/>
      <c r="D418" s="5"/>
    </row>
    <row r="419" spans="3:4" ht="14.25" customHeight="1">
      <c r="C419" s="5"/>
      <c r="D419" s="5"/>
    </row>
    <row r="420" spans="3:4" ht="14.25" customHeight="1">
      <c r="C420" s="5"/>
      <c r="D420" s="5"/>
    </row>
    <row r="421" spans="3:4" ht="14.25" customHeight="1">
      <c r="C421" s="5"/>
      <c r="D421" s="5"/>
    </row>
    <row r="422" spans="3:4" ht="14.25" customHeight="1">
      <c r="C422" s="5"/>
      <c r="D422" s="5"/>
    </row>
    <row r="423" spans="3:4" ht="14.25" customHeight="1">
      <c r="C423" s="5"/>
      <c r="D423" s="5"/>
    </row>
    <row r="424" spans="3:4" ht="14.25" customHeight="1">
      <c r="C424" s="5"/>
      <c r="D424" s="5"/>
    </row>
    <row r="425" spans="3:4" ht="14.25" customHeight="1">
      <c r="C425" s="5"/>
      <c r="D425" s="5"/>
    </row>
    <row r="426" spans="3:4" ht="14.25" customHeight="1">
      <c r="C426" s="5"/>
      <c r="D426" s="5"/>
    </row>
    <row r="427" spans="3:4" ht="14.25" customHeight="1">
      <c r="C427" s="5"/>
      <c r="D427" s="5"/>
    </row>
    <row r="428" spans="3:4" ht="14.25" customHeight="1">
      <c r="C428" s="5"/>
      <c r="D428" s="5"/>
    </row>
    <row r="429" spans="3:4" ht="14.25" customHeight="1">
      <c r="C429" s="5"/>
      <c r="D429" s="5"/>
    </row>
    <row r="430" spans="3:4" ht="14.25" customHeight="1">
      <c r="C430" s="5"/>
      <c r="D430" s="5"/>
    </row>
    <row r="431" spans="3:4" ht="14.25" customHeight="1">
      <c r="C431" s="5"/>
      <c r="D431" s="5"/>
    </row>
    <row r="432" spans="3:4" ht="14.25" customHeight="1">
      <c r="C432" s="5"/>
      <c r="D432" s="5"/>
    </row>
    <row r="433" spans="3:4" ht="14.25" customHeight="1">
      <c r="C433" s="5"/>
      <c r="D433" s="5"/>
    </row>
    <row r="434" spans="3:4" ht="14.25" customHeight="1">
      <c r="C434" s="5"/>
      <c r="D434" s="5"/>
    </row>
    <row r="435" spans="3:4" ht="14.25" customHeight="1">
      <c r="C435" s="5"/>
      <c r="D435" s="5"/>
    </row>
    <row r="436" spans="3:4" ht="14.25" customHeight="1">
      <c r="C436" s="5"/>
      <c r="D436" s="5"/>
    </row>
    <row r="437" spans="3:4" ht="14.25" customHeight="1">
      <c r="C437" s="5"/>
      <c r="D437" s="5"/>
    </row>
    <row r="438" spans="3:4" ht="14.25" customHeight="1">
      <c r="C438" s="5"/>
      <c r="D438" s="5"/>
    </row>
    <row r="439" spans="3:4" ht="14.25" customHeight="1">
      <c r="C439" s="5"/>
      <c r="D439" s="5"/>
    </row>
    <row r="440" spans="3:4" ht="14.25" customHeight="1">
      <c r="C440" s="5"/>
      <c r="D440" s="5"/>
    </row>
    <row r="441" spans="3:4" ht="14.25" customHeight="1">
      <c r="C441" s="5"/>
      <c r="D441" s="5"/>
    </row>
    <row r="442" spans="3:4" ht="14.25" customHeight="1">
      <c r="C442" s="5"/>
      <c r="D442" s="5"/>
    </row>
    <row r="443" spans="3:4" ht="14.25" customHeight="1">
      <c r="C443" s="5"/>
      <c r="D443" s="5"/>
    </row>
    <row r="444" spans="3:4" ht="14.25" customHeight="1">
      <c r="C444" s="5"/>
      <c r="D444" s="5"/>
    </row>
    <row r="445" spans="3:4" ht="14.25" customHeight="1">
      <c r="C445" s="5"/>
      <c r="D445" s="5"/>
    </row>
    <row r="446" spans="3:4" ht="14.25" customHeight="1">
      <c r="C446" s="5"/>
      <c r="D446" s="5"/>
    </row>
    <row r="447" spans="3:4" ht="14.25" customHeight="1">
      <c r="C447" s="5"/>
      <c r="D447" s="5"/>
    </row>
    <row r="448" spans="3:4" ht="14.25" customHeight="1">
      <c r="C448" s="5"/>
      <c r="D448" s="5"/>
    </row>
    <row r="449" spans="3:4" ht="14.25" customHeight="1">
      <c r="C449" s="5"/>
      <c r="D449" s="5"/>
    </row>
    <row r="450" spans="3:4" ht="14.25" customHeight="1">
      <c r="C450" s="5"/>
      <c r="D450" s="5"/>
    </row>
    <row r="451" spans="3:4" ht="14.25" customHeight="1">
      <c r="C451" s="5"/>
      <c r="D451" s="5"/>
    </row>
    <row r="452" spans="3:4" ht="14.25" customHeight="1">
      <c r="C452" s="5"/>
      <c r="D452" s="5"/>
    </row>
    <row r="453" spans="3:4" ht="14.25" customHeight="1">
      <c r="C453" s="5"/>
      <c r="D453" s="5"/>
    </row>
    <row r="454" spans="3:4" ht="14.25" customHeight="1">
      <c r="C454" s="5"/>
      <c r="D454" s="5"/>
    </row>
    <row r="455" spans="3:4" ht="14.25" customHeight="1">
      <c r="C455" s="5"/>
      <c r="D455" s="5"/>
    </row>
    <row r="456" spans="3:4" ht="14.25" customHeight="1">
      <c r="C456" s="5"/>
      <c r="D456" s="5"/>
    </row>
    <row r="457" spans="3:4" ht="14.25" customHeight="1">
      <c r="C457" s="5"/>
      <c r="D457" s="5"/>
    </row>
    <row r="458" spans="3:4" ht="14.25" customHeight="1">
      <c r="C458" s="5"/>
      <c r="D458" s="5"/>
    </row>
    <row r="459" spans="3:4" ht="14.25" customHeight="1">
      <c r="C459" s="5"/>
      <c r="D459" s="5"/>
    </row>
    <row r="460" spans="3:4" ht="14.25" customHeight="1">
      <c r="C460" s="5"/>
      <c r="D460" s="5"/>
    </row>
    <row r="461" spans="3:4" ht="14.25" customHeight="1">
      <c r="C461" s="5"/>
      <c r="D461" s="5"/>
    </row>
    <row r="462" spans="3:4" ht="14.25" customHeight="1">
      <c r="C462" s="5"/>
      <c r="D462" s="5"/>
    </row>
    <row r="463" spans="3:4" ht="14.25" customHeight="1">
      <c r="C463" s="5"/>
      <c r="D463" s="5"/>
    </row>
    <row r="464" spans="3:4" ht="14.25" customHeight="1">
      <c r="C464" s="5"/>
      <c r="D464" s="5"/>
    </row>
    <row r="465" spans="3:4" ht="14.25" customHeight="1">
      <c r="C465" s="5"/>
      <c r="D465" s="5"/>
    </row>
    <row r="466" spans="3:4" ht="14.25" customHeight="1">
      <c r="C466" s="5"/>
      <c r="D466" s="5"/>
    </row>
    <row r="467" spans="3:4" ht="14.25" customHeight="1">
      <c r="C467" s="5"/>
      <c r="D467" s="5"/>
    </row>
    <row r="468" spans="3:4" ht="14.25" customHeight="1">
      <c r="C468" s="5"/>
      <c r="D468" s="5"/>
    </row>
    <row r="469" spans="3:4" ht="14.25" customHeight="1">
      <c r="C469" s="5"/>
      <c r="D469" s="5"/>
    </row>
    <row r="470" spans="3:4" ht="14.25" customHeight="1">
      <c r="C470" s="5"/>
      <c r="D470" s="5"/>
    </row>
    <row r="471" spans="3:4" ht="14.25" customHeight="1">
      <c r="C471" s="5"/>
      <c r="D471" s="5"/>
    </row>
    <row r="472" spans="3:4" ht="14.25" customHeight="1">
      <c r="C472" s="5"/>
      <c r="D472" s="5"/>
    </row>
    <row r="473" spans="3:4" ht="14.25" customHeight="1">
      <c r="C473" s="5"/>
      <c r="D473" s="5"/>
    </row>
    <row r="474" spans="3:4" ht="14.25" customHeight="1">
      <c r="C474" s="5"/>
      <c r="D474" s="5"/>
    </row>
    <row r="475" spans="3:4" ht="14.25" customHeight="1">
      <c r="C475" s="5"/>
      <c r="D475" s="5"/>
    </row>
    <row r="476" spans="3:4" ht="14.25" customHeight="1">
      <c r="C476" s="5"/>
      <c r="D476" s="5"/>
    </row>
    <row r="477" spans="3:4" ht="14.25" customHeight="1">
      <c r="C477" s="5"/>
      <c r="D477" s="5"/>
    </row>
    <row r="478" spans="3:4" ht="14.25" customHeight="1">
      <c r="C478" s="5"/>
      <c r="D478" s="5"/>
    </row>
    <row r="479" spans="3:4" ht="14.25" customHeight="1">
      <c r="C479" s="5"/>
      <c r="D479" s="5"/>
    </row>
    <row r="480" spans="3:4" ht="14.25" customHeight="1">
      <c r="C480" s="5"/>
      <c r="D480" s="5"/>
    </row>
    <row r="481" spans="3:4" ht="14.25" customHeight="1">
      <c r="C481" s="5"/>
      <c r="D481" s="5"/>
    </row>
    <row r="482" spans="3:4" ht="14.25" customHeight="1">
      <c r="C482" s="5"/>
      <c r="D482" s="5"/>
    </row>
    <row r="483" spans="3:4" ht="14.25" customHeight="1">
      <c r="C483" s="5"/>
      <c r="D483" s="5"/>
    </row>
    <row r="484" spans="3:4" ht="14.25" customHeight="1">
      <c r="C484" s="5"/>
      <c r="D484" s="5"/>
    </row>
    <row r="485" spans="3:4" ht="14.25" customHeight="1">
      <c r="C485" s="5"/>
      <c r="D485" s="5"/>
    </row>
    <row r="486" spans="3:4" ht="14.25" customHeight="1">
      <c r="C486" s="5"/>
      <c r="D486" s="5"/>
    </row>
    <row r="487" spans="3:4" ht="14.25" customHeight="1">
      <c r="C487" s="5"/>
      <c r="D487" s="5"/>
    </row>
    <row r="488" spans="3:4" ht="14.25" customHeight="1">
      <c r="C488" s="5"/>
      <c r="D488" s="5"/>
    </row>
    <row r="489" spans="3:4" ht="14.25" customHeight="1">
      <c r="C489" s="5"/>
      <c r="D489" s="5"/>
    </row>
    <row r="490" spans="3:4" ht="14.25" customHeight="1">
      <c r="C490" s="5"/>
      <c r="D490" s="5"/>
    </row>
    <row r="491" spans="3:4" ht="14.25" customHeight="1">
      <c r="C491" s="5"/>
      <c r="D491" s="5"/>
    </row>
    <row r="492" spans="3:4" ht="14.25" customHeight="1">
      <c r="C492" s="5"/>
      <c r="D492" s="5"/>
    </row>
    <row r="493" spans="3:4" ht="14.25" customHeight="1">
      <c r="C493" s="5"/>
      <c r="D493" s="5"/>
    </row>
    <row r="494" spans="3:4" ht="14.25" customHeight="1">
      <c r="C494" s="5"/>
      <c r="D494" s="5"/>
    </row>
    <row r="495" spans="3:4" ht="14.25" customHeight="1">
      <c r="C495" s="5"/>
      <c r="D495" s="5"/>
    </row>
    <row r="496" spans="3:4" ht="14.25" customHeight="1">
      <c r="C496" s="5"/>
      <c r="D496" s="5"/>
    </row>
    <row r="497" spans="3:4" ht="14.25" customHeight="1">
      <c r="C497" s="5"/>
      <c r="D497" s="5"/>
    </row>
    <row r="498" spans="3:4" ht="14.25" customHeight="1">
      <c r="C498" s="5"/>
      <c r="D498" s="5"/>
    </row>
    <row r="499" spans="3:4" ht="14.25" customHeight="1">
      <c r="C499" s="5"/>
      <c r="D499" s="5"/>
    </row>
    <row r="500" spans="3:4" ht="14.25" customHeight="1">
      <c r="C500" s="5"/>
      <c r="D500" s="5"/>
    </row>
    <row r="501" spans="3:4" ht="14.25" customHeight="1">
      <c r="C501" s="5"/>
      <c r="D501" s="5"/>
    </row>
    <row r="502" spans="3:4" ht="14.25" customHeight="1">
      <c r="C502" s="5"/>
      <c r="D502" s="5"/>
    </row>
    <row r="503" spans="3:4" ht="14.25" customHeight="1">
      <c r="C503" s="5"/>
      <c r="D503" s="5"/>
    </row>
    <row r="504" spans="3:4" ht="14.25" customHeight="1">
      <c r="C504" s="5"/>
      <c r="D504" s="5"/>
    </row>
    <row r="505" spans="3:4" ht="14.25" customHeight="1">
      <c r="C505" s="5"/>
      <c r="D505" s="5"/>
    </row>
    <row r="506" spans="3:4" ht="14.25" customHeight="1">
      <c r="C506" s="5"/>
      <c r="D506" s="5"/>
    </row>
    <row r="507" spans="3:4" ht="14.25" customHeight="1">
      <c r="C507" s="5"/>
      <c r="D507" s="5"/>
    </row>
    <row r="508" spans="3:4" ht="14.25" customHeight="1">
      <c r="C508" s="5"/>
      <c r="D508" s="5"/>
    </row>
    <row r="509" spans="3:4" ht="14.25" customHeight="1">
      <c r="C509" s="5"/>
      <c r="D509" s="5"/>
    </row>
    <row r="510" spans="3:4" ht="14.25" customHeight="1">
      <c r="C510" s="5"/>
      <c r="D510" s="5"/>
    </row>
    <row r="511" spans="3:4" ht="14.25" customHeight="1">
      <c r="C511" s="5"/>
      <c r="D511" s="5"/>
    </row>
    <row r="512" spans="3:4" ht="14.25" customHeight="1">
      <c r="C512" s="5"/>
      <c r="D512" s="5"/>
    </row>
    <row r="513" spans="3:4" ht="14.25" customHeight="1">
      <c r="C513" s="5"/>
      <c r="D513" s="5"/>
    </row>
    <row r="514" spans="3:4" ht="14.25" customHeight="1">
      <c r="C514" s="5"/>
      <c r="D514" s="5"/>
    </row>
    <row r="515" spans="3:4" ht="14.25" customHeight="1">
      <c r="C515" s="5"/>
      <c r="D515" s="5"/>
    </row>
    <row r="516" spans="3:4" ht="14.25" customHeight="1">
      <c r="C516" s="5"/>
      <c r="D516" s="5"/>
    </row>
    <row r="517" spans="3:4" ht="14.25" customHeight="1">
      <c r="C517" s="5"/>
      <c r="D517" s="5"/>
    </row>
    <row r="518" spans="3:4" ht="14.25" customHeight="1">
      <c r="C518" s="5"/>
      <c r="D518" s="5"/>
    </row>
    <row r="519" spans="3:4" ht="14.25" customHeight="1">
      <c r="C519" s="5"/>
      <c r="D519" s="5"/>
    </row>
    <row r="520" spans="3:4" ht="14.25" customHeight="1">
      <c r="C520" s="5"/>
      <c r="D520" s="5"/>
    </row>
    <row r="521" spans="3:4" ht="14.25" customHeight="1">
      <c r="C521" s="5"/>
      <c r="D521" s="5"/>
    </row>
    <row r="522" spans="3:4" ht="14.25" customHeight="1">
      <c r="C522" s="5"/>
      <c r="D522" s="5"/>
    </row>
    <row r="523" spans="3:4" ht="14.25" customHeight="1">
      <c r="C523" s="5"/>
      <c r="D523" s="5"/>
    </row>
    <row r="524" spans="3:4" ht="14.25" customHeight="1">
      <c r="C524" s="5"/>
      <c r="D524" s="5"/>
    </row>
    <row r="525" spans="3:4" ht="14.25" customHeight="1">
      <c r="C525" s="5"/>
      <c r="D525" s="5"/>
    </row>
    <row r="526" spans="3:4" ht="14.25" customHeight="1">
      <c r="C526" s="5"/>
      <c r="D526" s="5"/>
    </row>
    <row r="527" spans="3:4" ht="14.25" customHeight="1">
      <c r="C527" s="5"/>
      <c r="D527" s="5"/>
    </row>
    <row r="528" spans="3:4" ht="14.25" customHeight="1">
      <c r="C528" s="5"/>
      <c r="D528" s="5"/>
    </row>
    <row r="529" spans="3:4" ht="14.25" customHeight="1">
      <c r="C529" s="5"/>
      <c r="D529" s="5"/>
    </row>
    <row r="530" spans="3:4" ht="14.25" customHeight="1">
      <c r="C530" s="5"/>
      <c r="D530" s="5"/>
    </row>
    <row r="531" spans="3:4" ht="14.25" customHeight="1">
      <c r="C531" s="5"/>
      <c r="D531" s="5"/>
    </row>
    <row r="532" spans="3:4" ht="14.25" customHeight="1">
      <c r="C532" s="5"/>
      <c r="D532" s="5"/>
    </row>
    <row r="533" spans="3:4" ht="14.25" customHeight="1">
      <c r="C533" s="5"/>
      <c r="D533" s="5"/>
    </row>
    <row r="534" spans="3:4" ht="14.25" customHeight="1">
      <c r="C534" s="5"/>
      <c r="D534" s="5"/>
    </row>
    <row r="535" spans="3:4" ht="14.25" customHeight="1">
      <c r="C535" s="5"/>
      <c r="D535" s="5"/>
    </row>
    <row r="536" spans="3:4" ht="14.25" customHeight="1">
      <c r="C536" s="5"/>
      <c r="D536" s="5"/>
    </row>
    <row r="537" spans="3:4" ht="14.25" customHeight="1">
      <c r="C537" s="5"/>
      <c r="D537" s="5"/>
    </row>
    <row r="538" spans="3:4" ht="14.25" customHeight="1">
      <c r="C538" s="5"/>
      <c r="D538" s="5"/>
    </row>
    <row r="539" spans="3:4" ht="14.25" customHeight="1">
      <c r="C539" s="5"/>
      <c r="D539" s="5"/>
    </row>
    <row r="540" spans="3:4" ht="14.25" customHeight="1">
      <c r="C540" s="5"/>
      <c r="D540" s="5"/>
    </row>
    <row r="541" spans="3:4" ht="14.25" customHeight="1">
      <c r="C541" s="5"/>
      <c r="D541" s="5"/>
    </row>
    <row r="542" spans="3:4" ht="14.25" customHeight="1">
      <c r="C542" s="5"/>
      <c r="D542" s="5"/>
    </row>
    <row r="543" spans="3:4" ht="14.25" customHeight="1">
      <c r="C543" s="5"/>
      <c r="D543" s="5"/>
    </row>
    <row r="544" spans="3:4" ht="14.25" customHeight="1">
      <c r="C544" s="5"/>
      <c r="D544" s="5"/>
    </row>
    <row r="545" spans="3:4" ht="14.25" customHeight="1">
      <c r="C545" s="5"/>
      <c r="D545" s="5"/>
    </row>
    <row r="546" spans="3:4" ht="14.25" customHeight="1">
      <c r="C546" s="5"/>
      <c r="D546" s="5"/>
    </row>
    <row r="547" spans="3:4" ht="14.25" customHeight="1">
      <c r="C547" s="5"/>
      <c r="D547" s="5"/>
    </row>
    <row r="548" spans="3:4" ht="14.25" customHeight="1">
      <c r="C548" s="5"/>
      <c r="D548" s="5"/>
    </row>
    <row r="549" spans="3:4" ht="14.25" customHeight="1">
      <c r="C549" s="5"/>
      <c r="D549" s="5"/>
    </row>
    <row r="550" spans="3:4" ht="14.25" customHeight="1">
      <c r="C550" s="5"/>
      <c r="D550" s="5"/>
    </row>
    <row r="551" spans="3:4" ht="14.25" customHeight="1">
      <c r="C551" s="5"/>
      <c r="D551" s="5"/>
    </row>
    <row r="552" spans="3:4" ht="14.25" customHeight="1">
      <c r="C552" s="5"/>
      <c r="D552" s="5"/>
    </row>
    <row r="553" spans="3:4" ht="14.25" customHeight="1">
      <c r="C553" s="5"/>
      <c r="D553" s="5"/>
    </row>
    <row r="554" spans="3:4" ht="14.25" customHeight="1">
      <c r="C554" s="5"/>
      <c r="D554" s="5"/>
    </row>
    <row r="555" spans="3:4" ht="14.25" customHeight="1">
      <c r="C555" s="5"/>
      <c r="D555" s="5"/>
    </row>
    <row r="556" spans="3:4" ht="14.25" customHeight="1">
      <c r="C556" s="5"/>
      <c r="D556" s="5"/>
    </row>
    <row r="557" spans="3:4" ht="14.25" customHeight="1">
      <c r="C557" s="5"/>
      <c r="D557" s="5"/>
    </row>
    <row r="558" spans="3:4" ht="14.25" customHeight="1">
      <c r="C558" s="5"/>
      <c r="D558" s="5"/>
    </row>
    <row r="559" spans="3:4" ht="14.25" customHeight="1">
      <c r="C559" s="5"/>
      <c r="D559" s="5"/>
    </row>
    <row r="560" spans="3:4" ht="14.25" customHeight="1">
      <c r="C560" s="5"/>
      <c r="D560" s="5"/>
    </row>
    <row r="561" spans="3:4" ht="14.25" customHeight="1">
      <c r="C561" s="5"/>
      <c r="D561" s="5"/>
    </row>
    <row r="562" spans="3:4" ht="14.25" customHeight="1">
      <c r="C562" s="5"/>
      <c r="D562" s="5"/>
    </row>
    <row r="563" spans="3:4" ht="14.25" customHeight="1">
      <c r="C563" s="5"/>
      <c r="D563" s="5"/>
    </row>
    <row r="564" spans="3:4" ht="14.25" customHeight="1">
      <c r="C564" s="5"/>
      <c r="D564" s="5"/>
    </row>
    <row r="565" spans="3:4" ht="14.25" customHeight="1">
      <c r="C565" s="5"/>
      <c r="D565" s="5"/>
    </row>
    <row r="566" spans="3:4" ht="14.25" customHeight="1">
      <c r="C566" s="5"/>
      <c r="D566" s="5"/>
    </row>
    <row r="567" spans="3:4" ht="14.25" customHeight="1">
      <c r="C567" s="5"/>
      <c r="D567" s="5"/>
    </row>
    <row r="568" spans="3:4" ht="14.25" customHeight="1">
      <c r="C568" s="5"/>
      <c r="D568" s="5"/>
    </row>
    <row r="569" spans="3:4" ht="14.25" customHeight="1">
      <c r="C569" s="5"/>
      <c r="D569" s="5"/>
    </row>
    <row r="570" spans="3:4" ht="14.25" customHeight="1">
      <c r="C570" s="5"/>
      <c r="D570" s="5"/>
    </row>
    <row r="571" spans="3:4" ht="14.25" customHeight="1">
      <c r="C571" s="5"/>
      <c r="D571" s="5"/>
    </row>
    <row r="572" spans="3:4" ht="14.25" customHeight="1">
      <c r="C572" s="5"/>
      <c r="D572" s="5"/>
    </row>
    <row r="573" spans="3:4" ht="14.25" customHeight="1">
      <c r="C573" s="5"/>
      <c r="D573" s="5"/>
    </row>
    <row r="574" spans="3:4" ht="14.25" customHeight="1">
      <c r="C574" s="5"/>
      <c r="D574" s="5"/>
    </row>
    <row r="575" spans="3:4" ht="14.25" customHeight="1">
      <c r="C575" s="5"/>
      <c r="D575" s="5"/>
    </row>
    <row r="576" spans="3:4" ht="14.25" customHeight="1">
      <c r="C576" s="5"/>
      <c r="D576" s="5"/>
    </row>
    <row r="577" spans="3:4" ht="14.25" customHeight="1">
      <c r="C577" s="5"/>
      <c r="D577" s="5"/>
    </row>
    <row r="578" spans="3:4" ht="14.25" customHeight="1">
      <c r="C578" s="5"/>
      <c r="D578" s="5"/>
    </row>
    <row r="579" spans="3:4" ht="14.25" customHeight="1">
      <c r="C579" s="5"/>
      <c r="D579" s="5"/>
    </row>
    <row r="580" spans="3:4" ht="14.25" customHeight="1">
      <c r="C580" s="5"/>
      <c r="D580" s="5"/>
    </row>
    <row r="581" spans="3:4" ht="14.25" customHeight="1">
      <c r="C581" s="5"/>
      <c r="D581" s="5"/>
    </row>
    <row r="582" spans="3:4" ht="14.25" customHeight="1">
      <c r="C582" s="5"/>
      <c r="D582" s="5"/>
    </row>
    <row r="583" spans="3:4" ht="14.25" customHeight="1">
      <c r="C583" s="5"/>
      <c r="D583" s="5"/>
    </row>
    <row r="584" spans="3:4" ht="14.25" customHeight="1">
      <c r="C584" s="5"/>
      <c r="D584" s="5"/>
    </row>
    <row r="585" spans="3:4" ht="14.25" customHeight="1">
      <c r="C585" s="5"/>
      <c r="D585" s="5"/>
    </row>
    <row r="586" spans="3:4" ht="14.25" customHeight="1">
      <c r="C586" s="5"/>
      <c r="D586" s="5"/>
    </row>
    <row r="587" spans="3:4" ht="14.25" customHeight="1">
      <c r="C587" s="5"/>
      <c r="D587" s="5"/>
    </row>
    <row r="588" spans="3:4" ht="14.25" customHeight="1">
      <c r="C588" s="5"/>
      <c r="D588" s="5"/>
    </row>
    <row r="589" spans="3:4" ht="14.25" customHeight="1">
      <c r="C589" s="5"/>
      <c r="D589" s="5"/>
    </row>
    <row r="590" spans="3:4" ht="14.25" customHeight="1">
      <c r="C590" s="5"/>
      <c r="D590" s="5"/>
    </row>
    <row r="591" spans="3:4" ht="14.25" customHeight="1">
      <c r="C591" s="5"/>
      <c r="D591" s="5"/>
    </row>
    <row r="592" spans="3:4" ht="14.25" customHeight="1">
      <c r="C592" s="5"/>
      <c r="D592" s="5"/>
    </row>
    <row r="593" spans="3:4" ht="14.25" customHeight="1">
      <c r="C593" s="5"/>
      <c r="D593" s="5"/>
    </row>
    <row r="594" spans="3:4" ht="14.25" customHeight="1">
      <c r="C594" s="5"/>
      <c r="D594" s="5"/>
    </row>
    <row r="595" spans="3:4" ht="14.25" customHeight="1">
      <c r="C595" s="5"/>
      <c r="D595" s="5"/>
    </row>
    <row r="596" spans="3:4" ht="14.25" customHeight="1">
      <c r="C596" s="5"/>
      <c r="D596" s="5"/>
    </row>
    <row r="597" spans="3:4" ht="14.25" customHeight="1">
      <c r="C597" s="5"/>
      <c r="D597" s="5"/>
    </row>
    <row r="598" spans="3:4" ht="14.25" customHeight="1">
      <c r="C598" s="5"/>
      <c r="D598" s="5"/>
    </row>
    <row r="599" spans="3:4" ht="14.25" customHeight="1">
      <c r="C599" s="5"/>
      <c r="D599" s="5"/>
    </row>
    <row r="600" spans="3:4" ht="14.25" customHeight="1">
      <c r="C600" s="5"/>
      <c r="D600" s="5"/>
    </row>
    <row r="601" spans="3:4" ht="14.25" customHeight="1">
      <c r="C601" s="5"/>
      <c r="D601" s="5"/>
    </row>
    <row r="602" spans="3:4" ht="14.25" customHeight="1">
      <c r="C602" s="5"/>
      <c r="D602" s="5"/>
    </row>
    <row r="603" spans="3:4" ht="14.25" customHeight="1">
      <c r="C603" s="5"/>
      <c r="D603" s="5"/>
    </row>
    <row r="604" spans="3:4" ht="14.25" customHeight="1">
      <c r="C604" s="5"/>
      <c r="D604" s="5"/>
    </row>
    <row r="605" spans="3:4" ht="14.25" customHeight="1">
      <c r="C605" s="5"/>
      <c r="D605" s="5"/>
    </row>
    <row r="606" spans="3:4" ht="14.25" customHeight="1">
      <c r="C606" s="5"/>
      <c r="D606" s="5"/>
    </row>
    <row r="607" spans="3:4" ht="14.25" customHeight="1">
      <c r="C607" s="5"/>
      <c r="D607" s="5"/>
    </row>
    <row r="608" spans="3:4" ht="14.25" customHeight="1">
      <c r="C608" s="5"/>
      <c r="D608" s="5"/>
    </row>
    <row r="609" spans="3:4" ht="14.25" customHeight="1">
      <c r="C609" s="5"/>
      <c r="D609" s="5"/>
    </row>
    <row r="610" spans="3:4" ht="14.25" customHeight="1">
      <c r="C610" s="5"/>
      <c r="D610" s="5"/>
    </row>
    <row r="611" spans="3:4" ht="14.25" customHeight="1">
      <c r="C611" s="5"/>
      <c r="D611" s="5"/>
    </row>
    <row r="612" spans="3:4" ht="14.25" customHeight="1">
      <c r="C612" s="5"/>
      <c r="D612" s="5"/>
    </row>
    <row r="613" spans="3:4" ht="14.25" customHeight="1">
      <c r="C613" s="5"/>
      <c r="D613" s="5"/>
    </row>
    <row r="614" spans="3:4" ht="14.25" customHeight="1">
      <c r="C614" s="5"/>
      <c r="D614" s="5"/>
    </row>
    <row r="615" spans="3:4" ht="14.25" customHeight="1">
      <c r="C615" s="5"/>
      <c r="D615" s="5"/>
    </row>
    <row r="616" spans="3:4" ht="14.25" customHeight="1">
      <c r="C616" s="5"/>
      <c r="D616" s="5"/>
    </row>
    <row r="617" spans="3:4" ht="14.25" customHeight="1">
      <c r="C617" s="5"/>
      <c r="D617" s="5"/>
    </row>
    <row r="618" spans="3:4" ht="14.25" customHeight="1">
      <c r="C618" s="5"/>
      <c r="D618" s="5"/>
    </row>
    <row r="619" spans="3:4" ht="14.25" customHeight="1">
      <c r="C619" s="5"/>
      <c r="D619" s="5"/>
    </row>
    <row r="620" spans="3:4" ht="14.25" customHeight="1">
      <c r="C620" s="5"/>
      <c r="D620" s="5"/>
    </row>
    <row r="621" spans="3:4" ht="14.25" customHeight="1">
      <c r="C621" s="5"/>
      <c r="D621" s="5"/>
    </row>
    <row r="622" spans="3:4" ht="14.25" customHeight="1">
      <c r="C622" s="5"/>
      <c r="D622" s="5"/>
    </row>
    <row r="623" spans="3:4" ht="14.25" customHeight="1">
      <c r="C623" s="5"/>
      <c r="D623" s="5"/>
    </row>
    <row r="624" spans="3:4" ht="14.25" customHeight="1">
      <c r="C624" s="5"/>
      <c r="D624" s="5"/>
    </row>
    <row r="625" spans="3:4" ht="14.25" customHeight="1">
      <c r="C625" s="5"/>
      <c r="D625" s="5"/>
    </row>
    <row r="626" spans="3:4" ht="14.25" customHeight="1">
      <c r="C626" s="5"/>
      <c r="D626" s="5"/>
    </row>
    <row r="627" spans="3:4" ht="14.25" customHeight="1">
      <c r="C627" s="5"/>
      <c r="D627" s="5"/>
    </row>
    <row r="628" spans="3:4" ht="14.25" customHeight="1">
      <c r="C628" s="5"/>
      <c r="D628" s="5"/>
    </row>
    <row r="629" spans="3:4" ht="14.25" customHeight="1">
      <c r="C629" s="5"/>
      <c r="D629" s="5"/>
    </row>
    <row r="630" spans="3:4" ht="14.25" customHeight="1">
      <c r="C630" s="5"/>
      <c r="D630" s="5"/>
    </row>
    <row r="631" spans="3:4" ht="14.25" customHeight="1">
      <c r="C631" s="5"/>
      <c r="D631" s="5"/>
    </row>
    <row r="632" spans="3:4" ht="14.25" customHeight="1">
      <c r="C632" s="5"/>
      <c r="D632" s="5"/>
    </row>
    <row r="633" spans="3:4" ht="14.25" customHeight="1">
      <c r="C633" s="5"/>
      <c r="D633" s="5"/>
    </row>
    <row r="634" spans="3:4" ht="14.25" customHeight="1">
      <c r="C634" s="5"/>
      <c r="D634" s="5"/>
    </row>
    <row r="635" spans="3:4" ht="14.25" customHeight="1">
      <c r="C635" s="5"/>
      <c r="D635" s="5"/>
    </row>
    <row r="636" spans="3:4" ht="14.25" customHeight="1">
      <c r="C636" s="5"/>
      <c r="D636" s="5"/>
    </row>
    <row r="637" spans="3:4" ht="14.25" customHeight="1">
      <c r="C637" s="5"/>
      <c r="D637" s="5"/>
    </row>
    <row r="638" spans="3:4" ht="14.25" customHeight="1">
      <c r="C638" s="5"/>
      <c r="D638" s="5"/>
    </row>
    <row r="639" spans="3:4" ht="14.25" customHeight="1">
      <c r="C639" s="5"/>
      <c r="D639" s="5"/>
    </row>
    <row r="640" spans="3:4" ht="14.25" customHeight="1">
      <c r="C640" s="5"/>
      <c r="D640" s="5"/>
    </row>
    <row r="641" spans="3:4" ht="14.25" customHeight="1">
      <c r="C641" s="5"/>
      <c r="D641" s="5"/>
    </row>
    <row r="642" spans="3:4" ht="14.25" customHeight="1">
      <c r="C642" s="5"/>
      <c r="D642" s="5"/>
    </row>
    <row r="643" spans="3:4" ht="14.25" customHeight="1">
      <c r="C643" s="5"/>
      <c r="D643" s="5"/>
    </row>
    <row r="644" spans="3:4" ht="14.25" customHeight="1">
      <c r="C644" s="5"/>
      <c r="D644" s="5"/>
    </row>
    <row r="645" spans="3:4" ht="14.25" customHeight="1">
      <c r="C645" s="5"/>
      <c r="D645" s="5"/>
    </row>
    <row r="646" spans="3:4" ht="14.25" customHeight="1">
      <c r="C646" s="5"/>
      <c r="D646" s="5"/>
    </row>
    <row r="647" spans="3:4" ht="14.25" customHeight="1">
      <c r="C647" s="5"/>
      <c r="D647" s="5"/>
    </row>
    <row r="648" spans="3:4" ht="14.25" customHeight="1">
      <c r="C648" s="5"/>
      <c r="D648" s="5"/>
    </row>
    <row r="649" spans="3:4" ht="14.25" customHeight="1">
      <c r="C649" s="5"/>
      <c r="D649" s="5"/>
    </row>
    <row r="650" spans="3:4" ht="14.25" customHeight="1">
      <c r="C650" s="5"/>
      <c r="D650" s="5"/>
    </row>
    <row r="651" spans="3:4" ht="14.25" customHeight="1">
      <c r="C651" s="5"/>
      <c r="D651" s="5"/>
    </row>
    <row r="652" spans="3:4" ht="14.25" customHeight="1">
      <c r="C652" s="5"/>
      <c r="D652" s="5"/>
    </row>
    <row r="653" spans="3:4" ht="14.25" customHeight="1">
      <c r="C653" s="5"/>
      <c r="D653" s="5"/>
    </row>
    <row r="654" spans="3:4" ht="14.25" customHeight="1">
      <c r="C654" s="5"/>
      <c r="D654" s="5"/>
    </row>
    <row r="655" spans="3:4" ht="14.25" customHeight="1">
      <c r="C655" s="5"/>
      <c r="D655" s="5"/>
    </row>
    <row r="656" spans="3:4" ht="14.25" customHeight="1">
      <c r="C656" s="5"/>
      <c r="D656" s="5"/>
    </row>
    <row r="657" spans="3:4" ht="14.25" customHeight="1">
      <c r="C657" s="5"/>
      <c r="D657" s="5"/>
    </row>
    <row r="658" spans="3:4" ht="14.25" customHeight="1">
      <c r="C658" s="5"/>
      <c r="D658" s="5"/>
    </row>
    <row r="659" spans="3:4" ht="14.25" customHeight="1">
      <c r="C659" s="5"/>
      <c r="D659" s="5"/>
    </row>
    <row r="660" spans="3:4" ht="14.25" customHeight="1">
      <c r="C660" s="5"/>
      <c r="D660" s="5"/>
    </row>
    <row r="661" spans="3:4" ht="14.25" customHeight="1">
      <c r="C661" s="5"/>
      <c r="D661" s="5"/>
    </row>
    <row r="662" spans="3:4" ht="14.25" customHeight="1">
      <c r="C662" s="5"/>
      <c r="D662" s="5"/>
    </row>
    <row r="663" spans="3:4" ht="14.25" customHeight="1">
      <c r="C663" s="5"/>
      <c r="D663" s="5"/>
    </row>
    <row r="664" spans="3:4" ht="14.25" customHeight="1">
      <c r="C664" s="5"/>
      <c r="D664" s="5"/>
    </row>
    <row r="665" spans="3:4" ht="14.25" customHeight="1">
      <c r="C665" s="5"/>
      <c r="D665" s="5"/>
    </row>
    <row r="666" spans="3:4" ht="14.25" customHeight="1">
      <c r="C666" s="5"/>
      <c r="D666" s="5"/>
    </row>
    <row r="667" spans="3:4" ht="14.25" customHeight="1">
      <c r="C667" s="5"/>
      <c r="D667" s="5"/>
    </row>
    <row r="668" spans="3:4" ht="14.25" customHeight="1">
      <c r="C668" s="5"/>
      <c r="D668" s="5"/>
    </row>
    <row r="669" spans="3:4" ht="14.25" customHeight="1">
      <c r="C669" s="5"/>
      <c r="D669" s="5"/>
    </row>
    <row r="670" spans="3:4" ht="14.25" customHeight="1">
      <c r="C670" s="5"/>
      <c r="D670" s="5"/>
    </row>
    <row r="671" spans="3:4" ht="14.25" customHeight="1">
      <c r="C671" s="5"/>
      <c r="D671" s="5"/>
    </row>
    <row r="672" spans="3:4" ht="14.25" customHeight="1">
      <c r="C672" s="5"/>
      <c r="D672" s="5"/>
    </row>
    <row r="673" spans="3:4" ht="14.25" customHeight="1">
      <c r="C673" s="5"/>
      <c r="D673" s="5"/>
    </row>
    <row r="674" spans="3:4" ht="14.25" customHeight="1">
      <c r="C674" s="5"/>
      <c r="D674" s="5"/>
    </row>
    <row r="675" spans="3:4" ht="14.25" customHeight="1">
      <c r="C675" s="5"/>
      <c r="D675" s="5"/>
    </row>
    <row r="676" spans="3:4" ht="14.25" customHeight="1">
      <c r="C676" s="5"/>
      <c r="D676" s="5"/>
    </row>
    <row r="677" spans="3:4" ht="14.25" customHeight="1">
      <c r="C677" s="5"/>
      <c r="D677" s="5"/>
    </row>
    <row r="678" spans="3:4" ht="14.25" customHeight="1">
      <c r="C678" s="5"/>
      <c r="D678" s="5"/>
    </row>
    <row r="679" spans="3:4" ht="14.25" customHeight="1">
      <c r="C679" s="5"/>
      <c r="D679" s="5"/>
    </row>
    <row r="680" spans="3:4" ht="14.25" customHeight="1">
      <c r="C680" s="5"/>
      <c r="D680" s="5"/>
    </row>
    <row r="681" spans="3:4" ht="14.25" customHeight="1">
      <c r="C681" s="5"/>
      <c r="D681" s="5"/>
    </row>
    <row r="682" spans="3:4" ht="14.25" customHeight="1">
      <c r="C682" s="5"/>
      <c r="D682" s="5"/>
    </row>
    <row r="683" spans="3:4" ht="14.25" customHeight="1">
      <c r="C683" s="5"/>
      <c r="D683" s="5"/>
    </row>
    <row r="684" spans="3:4" ht="14.25" customHeight="1">
      <c r="C684" s="5"/>
      <c r="D684" s="5"/>
    </row>
    <row r="685" spans="3:4" ht="14.25" customHeight="1">
      <c r="C685" s="5"/>
      <c r="D685" s="5"/>
    </row>
    <row r="686" spans="3:4" ht="14.25" customHeight="1">
      <c r="C686" s="5"/>
      <c r="D686" s="5"/>
    </row>
    <row r="687" spans="3:4" ht="14.25" customHeight="1">
      <c r="C687" s="5"/>
      <c r="D687" s="5"/>
    </row>
    <row r="688" spans="3:4" ht="14.25" customHeight="1">
      <c r="C688" s="5"/>
      <c r="D688" s="5"/>
    </row>
    <row r="689" spans="3:4" ht="14.25" customHeight="1">
      <c r="C689" s="5"/>
      <c r="D689" s="5"/>
    </row>
    <row r="690" spans="3:4" ht="14.25" customHeight="1">
      <c r="C690" s="5"/>
      <c r="D690" s="5"/>
    </row>
    <row r="691" spans="3:4" ht="14.25" customHeight="1">
      <c r="C691" s="5"/>
      <c r="D691" s="5"/>
    </row>
    <row r="692" spans="3:4" ht="14.25" customHeight="1">
      <c r="C692" s="5"/>
      <c r="D692" s="5"/>
    </row>
    <row r="693" spans="3:4" ht="14.25" customHeight="1">
      <c r="C693" s="5"/>
      <c r="D693" s="5"/>
    </row>
    <row r="694" spans="3:4" ht="14.25" customHeight="1">
      <c r="C694" s="5"/>
      <c r="D694" s="5"/>
    </row>
    <row r="695" spans="3:4" ht="14.25" customHeight="1">
      <c r="C695" s="5"/>
      <c r="D695" s="5"/>
    </row>
    <row r="696" spans="3:4" ht="14.25" customHeight="1">
      <c r="C696" s="5"/>
      <c r="D696" s="5"/>
    </row>
    <row r="697" spans="3:4" ht="14.25" customHeight="1">
      <c r="C697" s="5"/>
      <c r="D697" s="5"/>
    </row>
    <row r="698" spans="3:4" ht="14.25" customHeight="1">
      <c r="C698" s="5"/>
      <c r="D698" s="5"/>
    </row>
    <row r="699" spans="3:4" ht="14.25" customHeight="1">
      <c r="C699" s="5"/>
      <c r="D699" s="5"/>
    </row>
    <row r="700" spans="3:4" ht="14.25" customHeight="1">
      <c r="C700" s="5"/>
      <c r="D700" s="5"/>
    </row>
    <row r="701" spans="3:4" ht="14.25" customHeight="1">
      <c r="C701" s="5"/>
      <c r="D701" s="5"/>
    </row>
    <row r="702" spans="3:4" ht="14.25" customHeight="1">
      <c r="C702" s="5"/>
      <c r="D702" s="5"/>
    </row>
    <row r="703" spans="3:4" ht="14.25" customHeight="1">
      <c r="C703" s="5"/>
      <c r="D703" s="5"/>
    </row>
    <row r="704" spans="3:4" ht="14.25" customHeight="1">
      <c r="C704" s="5"/>
      <c r="D704" s="5"/>
    </row>
    <row r="705" spans="3:4" ht="14.25" customHeight="1">
      <c r="C705" s="5"/>
      <c r="D705" s="5"/>
    </row>
    <row r="706" spans="3:4" ht="14.25" customHeight="1">
      <c r="C706" s="5"/>
      <c r="D706" s="5"/>
    </row>
    <row r="707" spans="3:4" ht="14.25" customHeight="1">
      <c r="C707" s="5"/>
      <c r="D707" s="5"/>
    </row>
    <row r="708" spans="3:4" ht="14.25" customHeight="1">
      <c r="C708" s="5"/>
      <c r="D708" s="5"/>
    </row>
    <row r="709" spans="3:4" ht="14.25" customHeight="1">
      <c r="C709" s="5"/>
      <c r="D709" s="5"/>
    </row>
    <row r="710" spans="3:4" ht="14.25" customHeight="1">
      <c r="C710" s="5"/>
      <c r="D710" s="5"/>
    </row>
    <row r="711" spans="3:4" ht="14.25" customHeight="1">
      <c r="C711" s="5"/>
      <c r="D711" s="5"/>
    </row>
    <row r="712" spans="3:4" ht="14.25" customHeight="1">
      <c r="C712" s="5"/>
      <c r="D712" s="5"/>
    </row>
    <row r="713" spans="3:4" ht="14.25" customHeight="1">
      <c r="C713" s="5"/>
      <c r="D713" s="5"/>
    </row>
    <row r="714" spans="3:4" ht="14.25" customHeight="1">
      <c r="C714" s="5"/>
      <c r="D714" s="5"/>
    </row>
    <row r="715" spans="3:4" ht="14.25" customHeight="1">
      <c r="C715" s="5"/>
      <c r="D715" s="5"/>
    </row>
    <row r="716" spans="3:4" ht="14.25" customHeight="1">
      <c r="C716" s="5"/>
      <c r="D716" s="5"/>
    </row>
    <row r="717" spans="3:4" ht="14.25" customHeight="1">
      <c r="C717" s="5"/>
      <c r="D717" s="5"/>
    </row>
    <row r="718" spans="3:4" ht="14.25" customHeight="1">
      <c r="C718" s="5"/>
      <c r="D718" s="5"/>
    </row>
    <row r="719" spans="3:4" ht="14.25" customHeight="1">
      <c r="C719" s="5"/>
      <c r="D719" s="5"/>
    </row>
    <row r="720" spans="3:4" ht="14.25" customHeight="1">
      <c r="C720" s="5"/>
      <c r="D720" s="5"/>
    </row>
    <row r="721" spans="3:4" ht="14.25" customHeight="1">
      <c r="C721" s="5"/>
      <c r="D721" s="5"/>
    </row>
    <row r="722" spans="3:4" ht="14.25" customHeight="1">
      <c r="C722" s="5"/>
      <c r="D722" s="5"/>
    </row>
    <row r="723" spans="3:4" ht="14.25" customHeight="1">
      <c r="C723" s="5"/>
      <c r="D723" s="5"/>
    </row>
    <row r="724" spans="3:4" ht="14.25" customHeight="1">
      <c r="C724" s="5"/>
      <c r="D724" s="5"/>
    </row>
    <row r="725" spans="3:4" ht="14.25" customHeight="1">
      <c r="C725" s="5"/>
      <c r="D725" s="5"/>
    </row>
    <row r="726" spans="3:4" ht="14.25" customHeight="1">
      <c r="C726" s="5"/>
      <c r="D726" s="5"/>
    </row>
    <row r="727" spans="3:4" ht="14.25" customHeight="1">
      <c r="C727" s="5"/>
      <c r="D727" s="5"/>
    </row>
    <row r="728" spans="3:4" ht="14.25" customHeight="1">
      <c r="C728" s="5"/>
      <c r="D728" s="5"/>
    </row>
    <row r="729" spans="3:4" ht="14.25" customHeight="1">
      <c r="C729" s="5"/>
      <c r="D729" s="5"/>
    </row>
    <row r="730" spans="3:4" ht="14.25" customHeight="1">
      <c r="C730" s="5"/>
      <c r="D730" s="5"/>
    </row>
    <row r="731" spans="3:4" ht="14.25" customHeight="1">
      <c r="C731" s="5"/>
      <c r="D731" s="5"/>
    </row>
    <row r="732" spans="3:4" ht="14.25" customHeight="1">
      <c r="C732" s="5"/>
      <c r="D732" s="5"/>
    </row>
    <row r="733" spans="3:4" ht="14.25" customHeight="1">
      <c r="C733" s="5"/>
      <c r="D733" s="5"/>
    </row>
    <row r="734" spans="3:4" ht="14.25" customHeight="1">
      <c r="C734" s="5"/>
      <c r="D734" s="5"/>
    </row>
    <row r="735" spans="3:4" ht="14.25" customHeight="1">
      <c r="C735" s="5"/>
      <c r="D735" s="5"/>
    </row>
    <row r="736" spans="3:4" ht="14.25" customHeight="1">
      <c r="C736" s="5"/>
      <c r="D736" s="5"/>
    </row>
    <row r="737" spans="3:4" ht="14.25" customHeight="1">
      <c r="C737" s="5"/>
      <c r="D737" s="5"/>
    </row>
    <row r="738" spans="3:4" ht="14.25" customHeight="1">
      <c r="C738" s="5"/>
      <c r="D738" s="5"/>
    </row>
    <row r="739" spans="3:4" ht="14.25" customHeight="1">
      <c r="C739" s="5"/>
      <c r="D739" s="5"/>
    </row>
    <row r="740" spans="3:4" ht="14.25" customHeight="1">
      <c r="C740" s="5"/>
      <c r="D740" s="5"/>
    </row>
    <row r="741" spans="3:4" ht="14.25" customHeight="1">
      <c r="C741" s="5"/>
      <c r="D741" s="5"/>
    </row>
    <row r="742" spans="3:4" ht="14.25" customHeight="1">
      <c r="C742" s="5"/>
      <c r="D742" s="5"/>
    </row>
    <row r="743" spans="3:4" ht="14.25" customHeight="1">
      <c r="C743" s="5"/>
      <c r="D743" s="5"/>
    </row>
    <row r="744" spans="3:4" ht="14.25" customHeight="1">
      <c r="C744" s="5"/>
      <c r="D744" s="5"/>
    </row>
    <row r="745" spans="3:4" ht="14.25" customHeight="1">
      <c r="C745" s="5"/>
      <c r="D745" s="5"/>
    </row>
    <row r="746" spans="3:4" ht="14.25" customHeight="1">
      <c r="C746" s="5"/>
      <c r="D746" s="5"/>
    </row>
    <row r="747" spans="3:4" ht="14.25" customHeight="1">
      <c r="C747" s="5"/>
      <c r="D747" s="5"/>
    </row>
    <row r="748" spans="3:4" ht="14.25" customHeight="1">
      <c r="C748" s="5"/>
      <c r="D748" s="5"/>
    </row>
    <row r="749" spans="3:4" ht="14.25" customHeight="1">
      <c r="C749" s="5"/>
      <c r="D749" s="5"/>
    </row>
    <row r="750" spans="3:4" ht="14.25" customHeight="1">
      <c r="C750" s="5"/>
      <c r="D750" s="5"/>
    </row>
    <row r="751" spans="3:4" ht="14.25" customHeight="1">
      <c r="C751" s="5"/>
      <c r="D751" s="5"/>
    </row>
    <row r="752" spans="3:4" ht="14.25" customHeight="1">
      <c r="C752" s="5"/>
      <c r="D752" s="5"/>
    </row>
    <row r="753" spans="3:4" ht="14.25" customHeight="1">
      <c r="C753" s="5"/>
      <c r="D753" s="5"/>
    </row>
    <row r="754" spans="3:4" ht="14.25" customHeight="1">
      <c r="C754" s="5"/>
      <c r="D754" s="5"/>
    </row>
    <row r="755" spans="3:4" ht="14.25" customHeight="1">
      <c r="C755" s="5"/>
      <c r="D755" s="5"/>
    </row>
    <row r="756" spans="3:4" ht="14.25" customHeight="1">
      <c r="C756" s="5"/>
      <c r="D756" s="5"/>
    </row>
    <row r="757" spans="3:4" ht="14.25" customHeight="1">
      <c r="C757" s="5"/>
      <c r="D757" s="5"/>
    </row>
    <row r="758" spans="3:4" ht="14.25" customHeight="1">
      <c r="C758" s="5"/>
      <c r="D758" s="5"/>
    </row>
    <row r="759" spans="3:4" ht="14.25" customHeight="1">
      <c r="C759" s="5"/>
      <c r="D759" s="5"/>
    </row>
    <row r="760" spans="3:4" ht="14.25" customHeight="1">
      <c r="C760" s="5"/>
      <c r="D760" s="5"/>
    </row>
    <row r="761" spans="3:4" ht="14.25" customHeight="1">
      <c r="C761" s="5"/>
      <c r="D761" s="5"/>
    </row>
    <row r="762" spans="3:4" ht="14.25" customHeight="1">
      <c r="C762" s="5"/>
      <c r="D762" s="5"/>
    </row>
    <row r="763" spans="3:4" ht="14.25" customHeight="1">
      <c r="C763" s="5"/>
      <c r="D763" s="5"/>
    </row>
    <row r="764" spans="3:4" ht="14.25" customHeight="1">
      <c r="C764" s="5"/>
      <c r="D764" s="5"/>
    </row>
    <row r="765" spans="3:4" ht="14.25" customHeight="1">
      <c r="C765" s="5"/>
      <c r="D765" s="5"/>
    </row>
    <row r="766" spans="3:4" ht="14.25" customHeight="1">
      <c r="C766" s="5"/>
      <c r="D766" s="5"/>
    </row>
    <row r="767" spans="3:4" ht="14.25" customHeight="1">
      <c r="C767" s="5"/>
      <c r="D767" s="5"/>
    </row>
    <row r="768" spans="3:4" ht="14.25" customHeight="1">
      <c r="C768" s="5"/>
      <c r="D768" s="5"/>
    </row>
    <row r="769" spans="3:4" ht="14.25" customHeight="1">
      <c r="C769" s="5"/>
      <c r="D769" s="5"/>
    </row>
    <row r="770" spans="3:4" ht="14.25" customHeight="1">
      <c r="C770" s="5"/>
      <c r="D770" s="5"/>
    </row>
    <row r="771" spans="3:4" ht="14.25" customHeight="1">
      <c r="C771" s="5"/>
      <c r="D771" s="5"/>
    </row>
    <row r="772" spans="3:4" ht="14.25" customHeight="1">
      <c r="C772" s="5"/>
      <c r="D772" s="5"/>
    </row>
    <row r="773" spans="3:4" ht="14.25" customHeight="1">
      <c r="C773" s="5"/>
      <c r="D773" s="5"/>
    </row>
    <row r="774" spans="3:4" ht="14.25" customHeight="1">
      <c r="C774" s="5"/>
      <c r="D774" s="5"/>
    </row>
    <row r="775" spans="3:4" ht="14.25" customHeight="1">
      <c r="C775" s="5"/>
      <c r="D775" s="5"/>
    </row>
    <row r="776" spans="3:4" ht="14.25" customHeight="1">
      <c r="C776" s="5"/>
      <c r="D776" s="5"/>
    </row>
    <row r="777" spans="3:4" ht="14.25" customHeight="1">
      <c r="C777" s="5"/>
      <c r="D777" s="5"/>
    </row>
    <row r="778" spans="3:4" ht="14.25" customHeight="1">
      <c r="C778" s="5"/>
      <c r="D778" s="5"/>
    </row>
    <row r="779" spans="3:4" ht="14.25" customHeight="1">
      <c r="C779" s="5"/>
      <c r="D779" s="5"/>
    </row>
    <row r="780" spans="3:4" ht="14.25" customHeight="1">
      <c r="C780" s="5"/>
      <c r="D780" s="5"/>
    </row>
    <row r="781" spans="3:4" ht="14.25" customHeight="1">
      <c r="C781" s="5"/>
      <c r="D781" s="5"/>
    </row>
    <row r="782" spans="3:4" ht="14.25" customHeight="1">
      <c r="C782" s="5"/>
      <c r="D782" s="5"/>
    </row>
    <row r="783" spans="3:4" ht="14.25" customHeight="1">
      <c r="C783" s="5"/>
      <c r="D783" s="5"/>
    </row>
    <row r="784" spans="3:4" ht="14.25" customHeight="1">
      <c r="C784" s="5"/>
      <c r="D784" s="5"/>
    </row>
    <row r="785" spans="3:4" ht="14.25" customHeight="1">
      <c r="C785" s="5"/>
      <c r="D785" s="5"/>
    </row>
    <row r="786" spans="3:4" ht="14.25" customHeight="1">
      <c r="C786" s="5"/>
      <c r="D786" s="5"/>
    </row>
    <row r="787" spans="3:4" ht="14.25" customHeight="1">
      <c r="C787" s="5"/>
      <c r="D787" s="5"/>
    </row>
    <row r="788" spans="3:4" ht="14.25" customHeight="1">
      <c r="C788" s="5"/>
      <c r="D788" s="5"/>
    </row>
    <row r="789" spans="3:4" ht="14.25" customHeight="1">
      <c r="C789" s="5"/>
      <c r="D789" s="5"/>
    </row>
    <row r="790" spans="3:4" ht="14.25" customHeight="1">
      <c r="C790" s="5"/>
      <c r="D790" s="5"/>
    </row>
    <row r="791" spans="3:4" ht="14.25" customHeight="1">
      <c r="C791" s="5"/>
      <c r="D791" s="5"/>
    </row>
    <row r="792" spans="3:4" ht="14.25" customHeight="1">
      <c r="C792" s="5"/>
      <c r="D792" s="5"/>
    </row>
    <row r="793" spans="3:4" ht="14.25" customHeight="1">
      <c r="C793" s="5"/>
      <c r="D793" s="5"/>
    </row>
    <row r="794" spans="3:4" ht="14.25" customHeight="1">
      <c r="C794" s="5"/>
      <c r="D794" s="5"/>
    </row>
    <row r="795" spans="3:4" ht="14.25" customHeight="1">
      <c r="C795" s="5"/>
      <c r="D795" s="5"/>
    </row>
    <row r="796" spans="3:4" ht="14.25" customHeight="1">
      <c r="C796" s="5"/>
      <c r="D796" s="5"/>
    </row>
    <row r="797" spans="3:4" ht="14.25" customHeight="1">
      <c r="C797" s="5"/>
      <c r="D797" s="5"/>
    </row>
    <row r="798" spans="3:4" ht="14.25" customHeight="1">
      <c r="C798" s="5"/>
      <c r="D798" s="5"/>
    </row>
    <row r="799" spans="3:4" ht="14.25" customHeight="1">
      <c r="C799" s="5"/>
      <c r="D799" s="5"/>
    </row>
    <row r="800" spans="3:4" ht="14.25" customHeight="1">
      <c r="C800" s="5"/>
      <c r="D800" s="5"/>
    </row>
    <row r="801" spans="3:4" ht="14.25" customHeight="1">
      <c r="C801" s="5"/>
      <c r="D801" s="5"/>
    </row>
    <row r="802" spans="3:4" ht="14.25" customHeight="1">
      <c r="C802" s="5"/>
      <c r="D802" s="5"/>
    </row>
    <row r="803" spans="3:4" ht="14.25" customHeight="1">
      <c r="C803" s="5"/>
      <c r="D803" s="5"/>
    </row>
    <row r="804" spans="3:4" ht="14.25" customHeight="1">
      <c r="C804" s="5"/>
      <c r="D804" s="5"/>
    </row>
    <row r="805" spans="3:4" ht="14.25" customHeight="1">
      <c r="C805" s="5"/>
      <c r="D805" s="5"/>
    </row>
    <row r="806" spans="3:4" ht="14.25" customHeight="1">
      <c r="C806" s="5"/>
      <c r="D806" s="5"/>
    </row>
    <row r="807" spans="3:4" ht="14.25" customHeight="1">
      <c r="C807" s="5"/>
      <c r="D807" s="5"/>
    </row>
    <row r="808" spans="3:4" ht="14.25" customHeight="1">
      <c r="C808" s="5"/>
      <c r="D808" s="5"/>
    </row>
    <row r="809" spans="3:4" ht="14.25" customHeight="1">
      <c r="C809" s="5"/>
      <c r="D809" s="5"/>
    </row>
    <row r="810" spans="3:4" ht="14.25" customHeight="1">
      <c r="C810" s="5"/>
      <c r="D810" s="5"/>
    </row>
    <row r="811" spans="3:4" ht="14.25" customHeight="1">
      <c r="C811" s="5"/>
      <c r="D811" s="5"/>
    </row>
    <row r="812" spans="3:4" ht="14.25" customHeight="1">
      <c r="C812" s="5"/>
      <c r="D812" s="5"/>
    </row>
    <row r="813" spans="3:4" ht="14.25" customHeight="1">
      <c r="C813" s="5"/>
      <c r="D813" s="5"/>
    </row>
    <row r="814" spans="3:4" ht="14.25" customHeight="1">
      <c r="C814" s="5"/>
      <c r="D814" s="5"/>
    </row>
    <row r="815" spans="3:4" ht="14.25" customHeight="1">
      <c r="C815" s="5"/>
      <c r="D815" s="5"/>
    </row>
    <row r="816" spans="3:4" ht="14.25" customHeight="1">
      <c r="C816" s="5"/>
      <c r="D816" s="5"/>
    </row>
    <row r="817" spans="3:4" ht="14.25" customHeight="1">
      <c r="C817" s="5"/>
      <c r="D817" s="5"/>
    </row>
    <row r="818" spans="3:4" ht="14.25" customHeight="1">
      <c r="C818" s="5"/>
      <c r="D818" s="5"/>
    </row>
    <row r="819" spans="3:4" ht="14.25" customHeight="1">
      <c r="C819" s="5"/>
      <c r="D819" s="5"/>
    </row>
    <row r="820" spans="3:4" ht="14.25" customHeight="1">
      <c r="C820" s="5"/>
      <c r="D820" s="5"/>
    </row>
    <row r="821" spans="3:4" ht="14.25" customHeight="1">
      <c r="C821" s="5"/>
      <c r="D821" s="5"/>
    </row>
    <row r="822" spans="3:4" ht="14.25" customHeight="1">
      <c r="C822" s="5"/>
      <c r="D822" s="5"/>
    </row>
    <row r="823" spans="3:4" ht="14.25" customHeight="1">
      <c r="C823" s="5"/>
      <c r="D823" s="5"/>
    </row>
    <row r="824" spans="3:4" ht="14.25" customHeight="1">
      <c r="C824" s="5"/>
      <c r="D824" s="5"/>
    </row>
    <row r="825" spans="3:4" ht="14.25" customHeight="1">
      <c r="C825" s="5"/>
      <c r="D825" s="5"/>
    </row>
    <row r="826" spans="3:4" ht="14.25" customHeight="1">
      <c r="C826" s="5"/>
      <c r="D826" s="5"/>
    </row>
    <row r="827" spans="3:4" ht="14.25" customHeight="1">
      <c r="C827" s="5"/>
      <c r="D827" s="5"/>
    </row>
    <row r="828" spans="3:4" ht="14.25" customHeight="1">
      <c r="C828" s="5"/>
      <c r="D828" s="5"/>
    </row>
    <row r="829" spans="3:4" ht="14.25" customHeight="1">
      <c r="C829" s="5"/>
      <c r="D829" s="5"/>
    </row>
    <row r="830" spans="3:4" ht="14.25" customHeight="1">
      <c r="C830" s="5"/>
      <c r="D830" s="5"/>
    </row>
    <row r="831" spans="3:4" ht="14.25" customHeight="1">
      <c r="C831" s="5"/>
      <c r="D831" s="5"/>
    </row>
    <row r="832" spans="3:4" ht="14.25" customHeight="1">
      <c r="C832" s="5"/>
      <c r="D832" s="5"/>
    </row>
    <row r="833" spans="3:4" ht="14.25" customHeight="1">
      <c r="C833" s="5"/>
      <c r="D833" s="5"/>
    </row>
    <row r="834" spans="3:4" ht="14.25" customHeight="1">
      <c r="C834" s="5"/>
      <c r="D834" s="5"/>
    </row>
    <row r="835" spans="3:4" ht="14.25" customHeight="1">
      <c r="C835" s="5"/>
      <c r="D835" s="5"/>
    </row>
    <row r="836" spans="3:4" ht="14.25" customHeight="1">
      <c r="C836" s="5"/>
      <c r="D836" s="5"/>
    </row>
    <row r="837" spans="3:4" ht="14.25" customHeight="1">
      <c r="C837" s="5"/>
      <c r="D837" s="5"/>
    </row>
    <row r="838" spans="3:4" ht="14.25" customHeight="1">
      <c r="C838" s="5"/>
      <c r="D838" s="5"/>
    </row>
    <row r="839" spans="3:4" ht="14.25" customHeight="1">
      <c r="C839" s="5"/>
      <c r="D839" s="5"/>
    </row>
    <row r="840" spans="3:4" ht="14.25" customHeight="1">
      <c r="C840" s="5"/>
      <c r="D840" s="5"/>
    </row>
    <row r="841" spans="3:4" ht="14.25" customHeight="1">
      <c r="C841" s="5"/>
      <c r="D841" s="5"/>
    </row>
    <row r="842" spans="3:4" ht="14.25" customHeight="1">
      <c r="C842" s="5"/>
      <c r="D842" s="5"/>
    </row>
    <row r="843" spans="3:4" ht="14.25" customHeight="1">
      <c r="C843" s="5"/>
      <c r="D843" s="5"/>
    </row>
    <row r="844" spans="3:4" ht="14.25" customHeight="1">
      <c r="C844" s="5"/>
      <c r="D844" s="5"/>
    </row>
    <row r="845" spans="3:4" ht="14.25" customHeight="1">
      <c r="C845" s="5"/>
      <c r="D845" s="5"/>
    </row>
    <row r="846" spans="3:4" ht="14.25" customHeight="1">
      <c r="C846" s="5"/>
      <c r="D846" s="5"/>
    </row>
    <row r="847" spans="3:4" ht="14.25" customHeight="1">
      <c r="C847" s="5"/>
      <c r="D847" s="5"/>
    </row>
    <row r="848" spans="3:4" ht="14.25" customHeight="1">
      <c r="C848" s="5"/>
      <c r="D848" s="5"/>
    </row>
    <row r="849" spans="3:4" ht="14.25" customHeight="1">
      <c r="C849" s="5"/>
      <c r="D849" s="5"/>
    </row>
    <row r="850" spans="3:4" ht="14.25" customHeight="1">
      <c r="C850" s="5"/>
      <c r="D850" s="5"/>
    </row>
    <row r="851" spans="3:4" ht="14.25" customHeight="1">
      <c r="C851" s="5"/>
      <c r="D851" s="5"/>
    </row>
    <row r="852" spans="3:4" ht="14.25" customHeight="1">
      <c r="C852" s="5"/>
      <c r="D852" s="5"/>
    </row>
    <row r="853" spans="3:4" ht="14.25" customHeight="1">
      <c r="C853" s="5"/>
      <c r="D853" s="5"/>
    </row>
    <row r="854" spans="3:4" ht="14.25" customHeight="1">
      <c r="C854" s="5"/>
      <c r="D854" s="5"/>
    </row>
    <row r="855" spans="3:4" ht="14.25" customHeight="1">
      <c r="C855" s="5"/>
      <c r="D855" s="5"/>
    </row>
    <row r="856" spans="3:4" ht="14.25" customHeight="1">
      <c r="C856" s="5"/>
      <c r="D856" s="5"/>
    </row>
    <row r="857" spans="3:4" ht="14.25" customHeight="1">
      <c r="C857" s="5"/>
      <c r="D857" s="5"/>
    </row>
    <row r="858" spans="3:4" ht="14.25" customHeight="1">
      <c r="C858" s="5"/>
      <c r="D858" s="5"/>
    </row>
    <row r="859" spans="3:4" ht="14.25" customHeight="1">
      <c r="C859" s="5"/>
      <c r="D859" s="5"/>
    </row>
    <row r="860" spans="3:4" ht="14.25" customHeight="1">
      <c r="C860" s="5"/>
      <c r="D860" s="5"/>
    </row>
    <row r="861" spans="3:4" ht="14.25" customHeight="1">
      <c r="C861" s="5"/>
      <c r="D861" s="5"/>
    </row>
    <row r="862" spans="3:4" ht="14.25" customHeight="1">
      <c r="C862" s="5"/>
      <c r="D862" s="5"/>
    </row>
    <row r="863" spans="3:4" ht="14.25" customHeight="1">
      <c r="C863" s="5"/>
      <c r="D863" s="5"/>
    </row>
    <row r="864" spans="3:4" ht="14.25" customHeight="1">
      <c r="C864" s="5"/>
      <c r="D864" s="5"/>
    </row>
    <row r="865" spans="3:4" ht="14.25" customHeight="1">
      <c r="C865" s="5"/>
      <c r="D865" s="5"/>
    </row>
    <row r="866" spans="3:4" ht="14.25" customHeight="1">
      <c r="C866" s="5"/>
      <c r="D866" s="5"/>
    </row>
    <row r="867" spans="3:4" ht="14.25" customHeight="1">
      <c r="C867" s="5"/>
      <c r="D867" s="5"/>
    </row>
    <row r="868" spans="3:4" ht="14.25" customHeight="1">
      <c r="C868" s="5"/>
      <c r="D868" s="5"/>
    </row>
    <row r="869" spans="3:4" ht="14.25" customHeight="1">
      <c r="C869" s="5"/>
      <c r="D869" s="5"/>
    </row>
    <row r="870" spans="3:4" ht="14.25" customHeight="1">
      <c r="C870" s="5"/>
      <c r="D870" s="5"/>
    </row>
    <row r="871" spans="3:4" ht="14.25" customHeight="1">
      <c r="C871" s="5"/>
      <c r="D871" s="5"/>
    </row>
    <row r="872" spans="3:4" ht="14.25" customHeight="1">
      <c r="C872" s="5"/>
      <c r="D872" s="5"/>
    </row>
    <row r="873" spans="3:4" ht="14.25" customHeight="1">
      <c r="C873" s="5"/>
      <c r="D873" s="5"/>
    </row>
    <row r="874" spans="3:4" ht="14.25" customHeight="1">
      <c r="C874" s="5"/>
      <c r="D874" s="5"/>
    </row>
    <row r="875" spans="3:4" ht="14.25" customHeight="1">
      <c r="C875" s="5"/>
      <c r="D875" s="5"/>
    </row>
    <row r="876" spans="3:4" ht="14.25" customHeight="1">
      <c r="C876" s="5"/>
      <c r="D876" s="5"/>
    </row>
    <row r="877" spans="3:4" ht="14.25" customHeight="1">
      <c r="C877" s="5"/>
      <c r="D877" s="5"/>
    </row>
    <row r="878" spans="3:4" ht="14.25" customHeight="1">
      <c r="C878" s="5"/>
      <c r="D878" s="5"/>
    </row>
    <row r="879" spans="3:4" ht="14.25" customHeight="1">
      <c r="C879" s="5"/>
      <c r="D879" s="5"/>
    </row>
    <row r="880" spans="3:4" ht="14.25" customHeight="1">
      <c r="C880" s="5"/>
      <c r="D880" s="5"/>
    </row>
    <row r="881" spans="3:4" ht="14.25" customHeight="1">
      <c r="C881" s="5"/>
      <c r="D881" s="5"/>
    </row>
    <row r="882" spans="3:4" ht="14.25" customHeight="1">
      <c r="C882" s="5"/>
      <c r="D882" s="5"/>
    </row>
    <row r="883" spans="3:4" ht="14.25" customHeight="1">
      <c r="C883" s="5"/>
      <c r="D883" s="5"/>
    </row>
    <row r="884" spans="3:4" ht="14.25" customHeight="1">
      <c r="C884" s="5"/>
      <c r="D884" s="5"/>
    </row>
    <row r="885" spans="3:4" ht="14.25" customHeight="1">
      <c r="C885" s="5"/>
      <c r="D885" s="5"/>
    </row>
    <row r="886" spans="3:4" ht="14.25" customHeight="1">
      <c r="C886" s="5"/>
      <c r="D886" s="5"/>
    </row>
    <row r="887" spans="3:4" ht="14.25" customHeight="1">
      <c r="C887" s="5"/>
      <c r="D887" s="5"/>
    </row>
    <row r="888" spans="3:4" ht="14.25" customHeight="1">
      <c r="C888" s="5"/>
      <c r="D888" s="5"/>
    </row>
    <row r="889" spans="3:4" ht="14.25" customHeight="1">
      <c r="C889" s="5"/>
      <c r="D889" s="5"/>
    </row>
    <row r="890" spans="3:4" ht="14.25" customHeight="1">
      <c r="C890" s="5"/>
      <c r="D890" s="5"/>
    </row>
    <row r="891" spans="3:4" ht="14.25" customHeight="1">
      <c r="C891" s="5"/>
      <c r="D891" s="5"/>
    </row>
    <row r="892" spans="3:4" ht="14.25" customHeight="1">
      <c r="C892" s="5"/>
      <c r="D892" s="5"/>
    </row>
    <row r="893" spans="3:4" ht="14.25" customHeight="1">
      <c r="C893" s="5"/>
      <c r="D893" s="5"/>
    </row>
    <row r="894" spans="3:4" ht="14.25" customHeight="1">
      <c r="C894" s="5"/>
      <c r="D894" s="5"/>
    </row>
    <row r="895" spans="3:4" ht="14.25" customHeight="1">
      <c r="C895" s="5"/>
      <c r="D895" s="5"/>
    </row>
    <row r="896" spans="3:4" ht="14.25" customHeight="1">
      <c r="C896" s="5"/>
      <c r="D896" s="5"/>
    </row>
    <row r="897" spans="3:4" ht="14.25" customHeight="1">
      <c r="C897" s="5"/>
      <c r="D897" s="5"/>
    </row>
    <row r="898" spans="3:4" ht="14.25" customHeight="1">
      <c r="C898" s="5"/>
      <c r="D898" s="5"/>
    </row>
    <row r="899" spans="3:4" ht="14.25" customHeight="1">
      <c r="C899" s="5"/>
      <c r="D899" s="5"/>
    </row>
    <row r="900" spans="3:4" ht="14.25" customHeight="1">
      <c r="C900" s="5"/>
      <c r="D900" s="5"/>
    </row>
    <row r="901" spans="3:4" ht="14.25" customHeight="1">
      <c r="C901" s="5"/>
      <c r="D901" s="5"/>
    </row>
    <row r="902" spans="3:4" ht="14.25" customHeight="1">
      <c r="C902" s="5"/>
      <c r="D902" s="5"/>
    </row>
    <row r="903" spans="3:4" ht="14.25" customHeight="1">
      <c r="C903" s="5"/>
      <c r="D903" s="5"/>
    </row>
    <row r="904" spans="3:4" ht="14.25" customHeight="1">
      <c r="C904" s="5"/>
      <c r="D904" s="5"/>
    </row>
    <row r="905" spans="3:4" ht="14.25" customHeight="1">
      <c r="C905" s="5"/>
      <c r="D905" s="5"/>
    </row>
    <row r="906" spans="3:4" ht="14.25" customHeight="1">
      <c r="C906" s="5"/>
      <c r="D906" s="5"/>
    </row>
    <row r="907" spans="3:4" ht="14.25" customHeight="1">
      <c r="C907" s="5"/>
      <c r="D907" s="5"/>
    </row>
    <row r="908" spans="3:4" ht="14.25" customHeight="1">
      <c r="C908" s="5"/>
      <c r="D908" s="5"/>
    </row>
    <row r="909" spans="3:4" ht="14.25" customHeight="1">
      <c r="C909" s="5"/>
      <c r="D909" s="5"/>
    </row>
    <row r="910" spans="3:4" ht="14.25" customHeight="1">
      <c r="C910" s="5"/>
      <c r="D910" s="5"/>
    </row>
    <row r="911" spans="3:4" ht="14.25" customHeight="1">
      <c r="C911" s="5"/>
      <c r="D911" s="5"/>
    </row>
    <row r="912" spans="3:4" ht="14.25" customHeight="1">
      <c r="C912" s="5"/>
      <c r="D912" s="5"/>
    </row>
    <row r="913" spans="3:4" ht="14.25" customHeight="1">
      <c r="C913" s="5"/>
      <c r="D913" s="5"/>
    </row>
    <row r="914" spans="3:4" ht="14.25" customHeight="1">
      <c r="C914" s="5"/>
      <c r="D914" s="5"/>
    </row>
    <row r="915" spans="3:4" ht="14.25" customHeight="1">
      <c r="C915" s="5"/>
      <c r="D915" s="5"/>
    </row>
    <row r="916" spans="3:4" ht="14.25" customHeight="1">
      <c r="C916" s="5"/>
      <c r="D916" s="5"/>
    </row>
    <row r="917" spans="3:4" ht="14.25" customHeight="1">
      <c r="C917" s="5"/>
      <c r="D917" s="5"/>
    </row>
    <row r="918" spans="3:4" ht="14.25" customHeight="1">
      <c r="C918" s="5"/>
      <c r="D918" s="5"/>
    </row>
    <row r="919" spans="3:4" ht="14.25" customHeight="1">
      <c r="C919" s="5"/>
      <c r="D919" s="5"/>
    </row>
    <row r="920" spans="3:4" ht="14.25" customHeight="1">
      <c r="C920" s="5"/>
      <c r="D920" s="5"/>
    </row>
    <row r="921" spans="3:4" ht="14.25" customHeight="1">
      <c r="C921" s="5"/>
      <c r="D921" s="5"/>
    </row>
    <row r="922" spans="3:4" ht="14.25" customHeight="1">
      <c r="C922" s="5"/>
      <c r="D922" s="5"/>
    </row>
    <row r="923" spans="3:4" ht="14.25" customHeight="1">
      <c r="C923" s="5"/>
      <c r="D923" s="5"/>
    </row>
    <row r="924" spans="3:4" ht="14.25" customHeight="1">
      <c r="C924" s="5"/>
      <c r="D924" s="5"/>
    </row>
    <row r="925" spans="3:4" ht="14.25" customHeight="1">
      <c r="C925" s="5"/>
      <c r="D925" s="5"/>
    </row>
    <row r="926" spans="3:4" ht="14.25" customHeight="1">
      <c r="C926" s="5"/>
      <c r="D926" s="5"/>
    </row>
    <row r="927" spans="3:4" ht="14.25" customHeight="1">
      <c r="C927" s="5"/>
      <c r="D927" s="5"/>
    </row>
    <row r="928" spans="3:4" ht="14.25" customHeight="1">
      <c r="C928" s="5"/>
      <c r="D928" s="5"/>
    </row>
    <row r="929" spans="3:4" ht="14.25" customHeight="1">
      <c r="C929" s="5"/>
      <c r="D929" s="5"/>
    </row>
    <row r="930" spans="3:4" ht="14.25" customHeight="1">
      <c r="C930" s="5"/>
      <c r="D930" s="5"/>
    </row>
    <row r="931" spans="3:4" ht="14.25" customHeight="1">
      <c r="C931" s="5"/>
      <c r="D931" s="5"/>
    </row>
    <row r="932" spans="3:4" ht="14.25" customHeight="1">
      <c r="C932" s="5"/>
      <c r="D932" s="5"/>
    </row>
    <row r="933" spans="3:4" ht="14.25" customHeight="1">
      <c r="C933" s="5"/>
      <c r="D933" s="5"/>
    </row>
    <row r="934" spans="3:4" ht="14.25" customHeight="1">
      <c r="C934" s="5"/>
      <c r="D934" s="5"/>
    </row>
    <row r="935" spans="3:4" ht="14.25" customHeight="1">
      <c r="C935" s="5"/>
      <c r="D935" s="5"/>
    </row>
    <row r="936" spans="3:4" ht="14.25" customHeight="1">
      <c r="C936" s="5"/>
      <c r="D936" s="5"/>
    </row>
    <row r="937" spans="3:4" ht="14.25" customHeight="1">
      <c r="C937" s="5"/>
      <c r="D937" s="5"/>
    </row>
    <row r="938" spans="3:4" ht="14.25" customHeight="1">
      <c r="C938" s="5"/>
      <c r="D938" s="5"/>
    </row>
    <row r="939" spans="3:4" ht="14.25" customHeight="1">
      <c r="C939" s="5"/>
      <c r="D939" s="5"/>
    </row>
    <row r="940" spans="3:4" ht="14.25" customHeight="1">
      <c r="C940" s="5"/>
      <c r="D940" s="5"/>
    </row>
    <row r="941" spans="3:4" ht="14.25" customHeight="1">
      <c r="C941" s="5"/>
      <c r="D941" s="5"/>
    </row>
    <row r="942" spans="3:4" ht="14.25" customHeight="1">
      <c r="C942" s="5"/>
      <c r="D942" s="5"/>
    </row>
    <row r="943" spans="3:4" ht="14.25" customHeight="1">
      <c r="C943" s="5"/>
      <c r="D943" s="5"/>
    </row>
    <row r="944" spans="3:4" ht="14.25" customHeight="1">
      <c r="C944" s="5"/>
      <c r="D944" s="5"/>
    </row>
    <row r="945" spans="3:4" ht="14.25" customHeight="1">
      <c r="C945" s="5"/>
      <c r="D945" s="5"/>
    </row>
    <row r="946" spans="3:4" ht="14.25" customHeight="1">
      <c r="C946" s="5"/>
      <c r="D946" s="5"/>
    </row>
    <row r="947" spans="3:4" ht="14.25" customHeight="1">
      <c r="C947" s="5"/>
      <c r="D947" s="5"/>
    </row>
    <row r="948" spans="3:4" ht="14.25" customHeight="1">
      <c r="C948" s="5"/>
      <c r="D948" s="5"/>
    </row>
    <row r="949" spans="3:4" ht="14.25" customHeight="1">
      <c r="C949" s="5"/>
      <c r="D949" s="5"/>
    </row>
    <row r="950" spans="3:4" ht="14.25" customHeight="1">
      <c r="C950" s="5"/>
      <c r="D950" s="5"/>
    </row>
    <row r="951" spans="3:4" ht="14.25" customHeight="1">
      <c r="C951" s="5"/>
      <c r="D951" s="5"/>
    </row>
    <row r="952" spans="3:4" ht="14.25" customHeight="1">
      <c r="C952" s="5"/>
      <c r="D952" s="5"/>
    </row>
    <row r="953" spans="3:4" ht="14.25" customHeight="1">
      <c r="C953" s="5"/>
      <c r="D953" s="5"/>
    </row>
    <row r="954" spans="3:4" ht="14.25" customHeight="1">
      <c r="C954" s="5"/>
      <c r="D954" s="5"/>
    </row>
    <row r="955" spans="3:4" ht="14.25" customHeight="1">
      <c r="C955" s="5"/>
      <c r="D955" s="5"/>
    </row>
    <row r="956" spans="3:4" ht="14.25" customHeight="1">
      <c r="C956" s="5"/>
      <c r="D956" s="5"/>
    </row>
    <row r="957" spans="3:4" ht="14.25" customHeight="1">
      <c r="C957" s="5"/>
      <c r="D957" s="5"/>
    </row>
    <row r="958" spans="3:4" ht="14.25" customHeight="1">
      <c r="C958" s="5"/>
      <c r="D958" s="5"/>
    </row>
    <row r="959" spans="3:4" ht="14.25" customHeight="1">
      <c r="C959" s="5"/>
      <c r="D959" s="5"/>
    </row>
    <row r="960" spans="3:4" ht="14.25" customHeight="1">
      <c r="C960" s="5"/>
      <c r="D960" s="5"/>
    </row>
    <row r="961" spans="3:4" ht="14.25" customHeight="1">
      <c r="C961" s="5"/>
      <c r="D961" s="5"/>
    </row>
    <row r="962" spans="3:4" ht="14.25" customHeight="1">
      <c r="C962" s="5"/>
      <c r="D962" s="5"/>
    </row>
    <row r="963" spans="3:4" ht="14.25" customHeight="1">
      <c r="C963" s="5"/>
      <c r="D963" s="5"/>
    </row>
    <row r="964" spans="3:4" ht="14.25" customHeight="1">
      <c r="C964" s="5"/>
      <c r="D964" s="5"/>
    </row>
    <row r="965" spans="3:4" ht="14.25" customHeight="1">
      <c r="C965" s="5"/>
      <c r="D965" s="5"/>
    </row>
    <row r="966" spans="3:4" ht="14.25" customHeight="1">
      <c r="C966" s="5"/>
      <c r="D966" s="5"/>
    </row>
    <row r="967" spans="3:4" ht="14.25" customHeight="1">
      <c r="C967" s="5"/>
      <c r="D967" s="5"/>
    </row>
    <row r="968" spans="3:4" ht="14.25" customHeight="1">
      <c r="C968" s="5"/>
      <c r="D968" s="5"/>
    </row>
    <row r="969" spans="3:4" ht="14.25" customHeight="1">
      <c r="C969" s="5"/>
      <c r="D969" s="5"/>
    </row>
    <row r="970" spans="3:4" ht="14.25" customHeight="1">
      <c r="C970" s="5"/>
      <c r="D970" s="5"/>
    </row>
    <row r="971" spans="3:4" ht="14.25" customHeight="1">
      <c r="C971" s="5"/>
      <c r="D971" s="5"/>
    </row>
    <row r="972" spans="3:4" ht="14.25" customHeight="1">
      <c r="C972" s="5"/>
      <c r="D972" s="5"/>
    </row>
    <row r="973" spans="3:4" ht="14.25" customHeight="1">
      <c r="C973" s="5"/>
      <c r="D973" s="5"/>
    </row>
    <row r="974" spans="3:4" ht="14.25" customHeight="1">
      <c r="C974" s="5"/>
      <c r="D974" s="5"/>
    </row>
    <row r="975" spans="3:4" ht="14.25" customHeight="1">
      <c r="C975" s="5"/>
      <c r="D975" s="5"/>
    </row>
    <row r="976" spans="3:4" ht="14.25" customHeight="1">
      <c r="C976" s="5"/>
      <c r="D976" s="5"/>
    </row>
    <row r="977" spans="3:4" ht="14.25" customHeight="1">
      <c r="C977" s="5"/>
      <c r="D977" s="5"/>
    </row>
    <row r="978" spans="3:4" ht="14.25" customHeight="1">
      <c r="C978" s="5"/>
      <c r="D978" s="5"/>
    </row>
    <row r="979" spans="3:4" ht="14.25" customHeight="1">
      <c r="C979" s="5"/>
      <c r="D979" s="5"/>
    </row>
    <row r="980" spans="3:4" ht="14.25" customHeight="1">
      <c r="C980" s="5"/>
      <c r="D980" s="5"/>
    </row>
    <row r="981" spans="3:4" ht="14.25" customHeight="1">
      <c r="C981" s="5"/>
      <c r="D981" s="5"/>
    </row>
    <row r="982" spans="3:4" ht="14.25" customHeight="1">
      <c r="C982" s="5"/>
      <c r="D982" s="5"/>
    </row>
    <row r="983" spans="3:4" ht="14.25" customHeight="1">
      <c r="C983" s="5"/>
      <c r="D983" s="5"/>
    </row>
    <row r="984" spans="3:4" ht="14.25" customHeight="1">
      <c r="C984" s="5"/>
      <c r="D984" s="5"/>
    </row>
    <row r="985" spans="3:4" ht="14.25" customHeight="1">
      <c r="C985" s="5"/>
      <c r="D985" s="5"/>
    </row>
    <row r="986" spans="3:4" ht="14.25" customHeight="1">
      <c r="C986" s="5"/>
      <c r="D986" s="5"/>
    </row>
    <row r="987" spans="3:4" ht="14.25" customHeight="1">
      <c r="C987" s="5"/>
      <c r="D987" s="5"/>
    </row>
    <row r="988" spans="3:4" ht="14.25" customHeight="1">
      <c r="C988" s="5"/>
      <c r="D988" s="5"/>
    </row>
    <row r="989" spans="3:4" ht="14.25" customHeight="1">
      <c r="C989" s="5"/>
      <c r="D989" s="5"/>
    </row>
    <row r="990" spans="3:4" ht="14.25" customHeight="1">
      <c r="C990" s="5"/>
      <c r="D990" s="5"/>
    </row>
    <row r="991" spans="3:4" ht="14.25" customHeight="1">
      <c r="C991" s="5"/>
      <c r="D991" s="5"/>
    </row>
    <row r="992" spans="3:4" ht="14.25" customHeight="1">
      <c r="C992" s="5"/>
      <c r="D992" s="5"/>
    </row>
    <row r="993" spans="3:4" ht="14.25" customHeight="1">
      <c r="C993" s="5"/>
      <c r="D993" s="5"/>
    </row>
    <row r="994" spans="3:4" ht="14.25" customHeight="1">
      <c r="C994" s="5"/>
      <c r="D994" s="5"/>
    </row>
    <row r="995" spans="3:4" ht="14.25" customHeight="1">
      <c r="C995" s="5"/>
      <c r="D995" s="5"/>
    </row>
    <row r="996" spans="3:4" ht="14.25" customHeight="1">
      <c r="C996" s="5"/>
      <c r="D996" s="5"/>
    </row>
    <row r="997" spans="3:4" ht="14.25" customHeight="1">
      <c r="C997" s="5"/>
      <c r="D997" s="5"/>
    </row>
    <row r="998" spans="3:4" ht="14.25" customHeight="1">
      <c r="C998" s="5"/>
      <c r="D998" s="5"/>
    </row>
    <row r="999" spans="3:4" ht="14.25" customHeight="1">
      <c r="C999" s="5"/>
      <c r="D999" s="5"/>
    </row>
    <row r="1000" spans="3:4" ht="14.25" customHeight="1">
      <c r="C1000" s="5"/>
      <c r="D1000" s="5"/>
    </row>
  </sheetData>
  <sheetProtection algorithmName="SHA-512" hashValue="VTmDnDZX7TgB+BVDxHy/RqluDc5Ory87NlqKEKj8sde4k0WazIPcnmxBoK04+k99yxKRmVmAvXR7qBWUAhDTEg==" saltValue="ZWvHmAO1joVdjzZdZiufFQ==" spinCount="100000" sheet="1" objects="1" scenarios="1"/>
  <mergeCells count="1">
    <mergeCell ref="C5:J5"/>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Inputs!$C$4:$C$18</xm:f>
          </x14:formula1>
          <xm:sqref>C13:C31 C35:C49 C53:C63 C67:C77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1000"/>
  <sheetViews>
    <sheetView tabSelected="1" zoomScale="60" zoomScaleNormal="60" workbookViewId="0">
      <pane xSplit="4" ySplit="11" topLeftCell="E66" activePane="bottomRight" state="frozen"/>
      <selection pane="topRight" activeCell="E1" sqref="E1"/>
      <selection pane="bottomLeft" activeCell="A12" sqref="A12"/>
      <selection pane="bottomRight" activeCell="J95" sqref="J95"/>
    </sheetView>
  </sheetViews>
  <sheetFormatPr defaultColWidth="12.54296875" defaultRowHeight="15" customHeight="1"/>
  <cols>
    <col min="1" max="1" width="5.81640625" customWidth="1"/>
    <col min="2" max="2" width="13.1796875" customWidth="1"/>
    <col min="3" max="3" width="49.453125" customWidth="1"/>
    <col min="4" max="4" width="45" customWidth="1"/>
    <col min="5" max="10" width="13.81640625" customWidth="1"/>
    <col min="11" max="11" width="58" customWidth="1"/>
    <col min="12" max="26" width="8.54296875" customWidth="1"/>
  </cols>
  <sheetData>
    <row r="1" spans="2:11" ht="14.25" customHeight="1">
      <c r="B1" s="29" t="s">
        <v>82</v>
      </c>
      <c r="C1" s="30" t="str">
        <f>Summary!C1</f>
        <v>Pathways In Education - Las Vegas</v>
      </c>
      <c r="D1" s="5"/>
    </row>
    <row r="2" spans="2:11" ht="14.25" customHeight="1">
      <c r="B2" s="29" t="s">
        <v>83</v>
      </c>
      <c r="C2" s="30" t="str">
        <f>Summary!C2</f>
        <v>Las Vegas</v>
      </c>
      <c r="D2" s="5"/>
    </row>
    <row r="3" spans="2:11" ht="14.25" customHeight="1">
      <c r="B3" s="29" t="s">
        <v>84</v>
      </c>
      <c r="C3" s="30">
        <f>Summary!C3</f>
        <v>2027</v>
      </c>
      <c r="D3" s="5"/>
    </row>
    <row r="4" spans="2:11" ht="14.25" customHeight="1">
      <c r="B4" s="29"/>
      <c r="C4" s="30"/>
      <c r="D4" s="5"/>
      <c r="E4" s="109"/>
    </row>
    <row r="5" spans="2:11" ht="14.25" customHeight="1">
      <c r="B5" s="29"/>
      <c r="C5" s="259" t="s">
        <v>321</v>
      </c>
      <c r="D5" s="260"/>
      <c r="E5" s="260"/>
      <c r="F5" s="260"/>
      <c r="G5" s="260"/>
      <c r="H5" s="260"/>
      <c r="I5" s="260"/>
      <c r="J5" s="260"/>
    </row>
    <row r="6" spans="2:11" ht="14.25" customHeight="1">
      <c r="C6" s="5"/>
      <c r="D6" s="5"/>
    </row>
    <row r="7" spans="2:11" ht="14.25" customHeight="1">
      <c r="C7" s="5"/>
      <c r="D7" s="33" t="s">
        <v>86</v>
      </c>
      <c r="E7" s="55" t="str">
        <f>($C$3-1)&amp;"-"&amp;($C$3+0)</f>
        <v>2026-2027</v>
      </c>
      <c r="F7" s="55" t="str">
        <f>($C$3+0)&amp;"-"&amp;($C$3+1)</f>
        <v>2027-2028</v>
      </c>
      <c r="G7" s="55" t="str">
        <f>($C$3+1)&amp;"-"&amp;($C$3+2)</f>
        <v>2028-2029</v>
      </c>
      <c r="H7" s="55" t="str">
        <f>($C$3+2)&amp;"-"&amp;($C$3+3)</f>
        <v>2029-2030</v>
      </c>
      <c r="I7" s="55" t="str">
        <f>($C$3+3)&amp;"-"&amp;($C$3+4)</f>
        <v>2030-2031</v>
      </c>
      <c r="J7" s="55" t="str">
        <f>($C$3+4)&amp;"-"&amp;($C$3+5)</f>
        <v>2031-2032</v>
      </c>
    </row>
    <row r="8" spans="2:11" ht="14.25" customHeight="1">
      <c r="C8" s="5"/>
      <c r="D8" s="82" t="s">
        <v>87</v>
      </c>
      <c r="E8" s="154"/>
      <c r="F8" s="34">
        <f>Enrollment!D$23</f>
        <v>175</v>
      </c>
      <c r="G8" s="34">
        <f>Enrollment!E$23</f>
        <v>225</v>
      </c>
      <c r="H8" s="34">
        <f>Enrollment!F$23</f>
        <v>300</v>
      </c>
      <c r="I8" s="34">
        <f>Enrollment!G$23</f>
        <v>330</v>
      </c>
      <c r="J8" s="34">
        <f>Enrollment!H$23</f>
        <v>330</v>
      </c>
    </row>
    <row r="9" spans="2:11" ht="14.25" customHeight="1">
      <c r="C9" s="5"/>
      <c r="D9" s="36" t="s">
        <v>88</v>
      </c>
      <c r="E9" s="155"/>
      <c r="F9" s="156"/>
      <c r="G9" s="37">
        <f>Enrollment!E24</f>
        <v>0.2857142857142857</v>
      </c>
      <c r="H9" s="37">
        <f>Enrollment!F24</f>
        <v>0.33333333333333331</v>
      </c>
      <c r="I9" s="37">
        <f>Enrollment!G24</f>
        <v>0.1</v>
      </c>
      <c r="J9" s="37">
        <f>Enrollment!H24</f>
        <v>0</v>
      </c>
    </row>
    <row r="10" spans="2:11" ht="14.25" customHeight="1">
      <c r="B10" s="35"/>
      <c r="C10" s="5"/>
      <c r="D10" s="5"/>
      <c r="E10" s="45"/>
      <c r="F10" s="110"/>
      <c r="G10" s="110"/>
      <c r="H10" s="110"/>
      <c r="I10" s="110"/>
      <c r="J10" s="110"/>
    </row>
    <row r="11" spans="2:11" ht="14.25" customHeight="1">
      <c r="B11" s="157" t="s">
        <v>262</v>
      </c>
      <c r="C11" s="174" t="s">
        <v>263</v>
      </c>
      <c r="D11" s="174" t="s">
        <v>264</v>
      </c>
      <c r="E11" s="159" t="s">
        <v>91</v>
      </c>
      <c r="F11" s="159" t="s">
        <v>92</v>
      </c>
      <c r="G11" s="159" t="s">
        <v>93</v>
      </c>
      <c r="H11" s="159" t="s">
        <v>94</v>
      </c>
      <c r="I11" s="159" t="s">
        <v>95</v>
      </c>
      <c r="J11" s="159" t="s">
        <v>96</v>
      </c>
      <c r="K11" s="158" t="s">
        <v>97</v>
      </c>
    </row>
    <row r="12" spans="2:11" ht="21.75" customHeight="1">
      <c r="B12" s="111"/>
      <c r="C12" s="231" t="s">
        <v>322</v>
      </c>
      <c r="D12" s="112"/>
      <c r="E12" s="221"/>
      <c r="F12" s="221"/>
      <c r="G12" s="221"/>
      <c r="H12" s="221"/>
      <c r="I12" s="221"/>
      <c r="J12" s="221"/>
      <c r="K12" s="113"/>
    </row>
    <row r="13" spans="2:11" ht="14.25" customHeight="1">
      <c r="B13" s="161" t="e">
        <f ca="1">_xludf.IFNA(VLOOKUP(C13,Inputs!$F$4:$G$43,2,0),"")</f>
        <v>#NAME?</v>
      </c>
      <c r="C13" s="58" t="s">
        <v>323</v>
      </c>
      <c r="D13" s="58" t="s">
        <v>324</v>
      </c>
      <c r="E13" s="190">
        <v>5000</v>
      </c>
      <c r="F13" s="190"/>
      <c r="G13" s="190"/>
      <c r="H13" s="190"/>
      <c r="I13" s="190"/>
      <c r="J13" s="190"/>
      <c r="K13" s="222"/>
    </row>
    <row r="14" spans="2:11" ht="14.25" customHeight="1">
      <c r="B14" s="161" t="e">
        <f ca="1">_xludf.IFNA(VLOOKUP(C14,Inputs!$F$4:$G$43,2,0),"")</f>
        <v>#NAME?</v>
      </c>
      <c r="C14" s="58" t="s">
        <v>325</v>
      </c>
      <c r="D14" s="58" t="s">
        <v>326</v>
      </c>
      <c r="E14" s="190">
        <v>3000</v>
      </c>
      <c r="F14" s="190">
        <v>6500</v>
      </c>
      <c r="G14" s="190">
        <v>7500</v>
      </c>
      <c r="H14" s="190">
        <v>8500</v>
      </c>
      <c r="I14" s="190">
        <v>9000</v>
      </c>
      <c r="J14" s="190">
        <v>9000</v>
      </c>
      <c r="K14" s="222"/>
    </row>
    <row r="15" spans="2:11" ht="14.25" customHeight="1">
      <c r="B15" s="161" t="e">
        <f ca="1">_xludf.IFNA(VLOOKUP(C15,Inputs!$F$4:$G$43,2,0),"")</f>
        <v>#NAME?</v>
      </c>
      <c r="C15" s="58" t="s">
        <v>327</v>
      </c>
      <c r="D15" s="58" t="s">
        <v>328</v>
      </c>
      <c r="E15" s="190"/>
      <c r="F15" s="190">
        <v>20000</v>
      </c>
      <c r="G15" s="190">
        <v>27000</v>
      </c>
      <c r="H15" s="190">
        <v>52000</v>
      </c>
      <c r="I15" s="190">
        <v>77000</v>
      </c>
      <c r="J15" s="190">
        <v>102000</v>
      </c>
      <c r="K15" s="222"/>
    </row>
    <row r="16" spans="2:11" ht="14.25" customHeight="1">
      <c r="B16" s="161" t="e">
        <f ca="1">_xludf.IFNA(VLOOKUP(C16,Inputs!$F$4:$G$43,2,0),"")</f>
        <v>#NAME?</v>
      </c>
      <c r="C16" s="58" t="s">
        <v>329</v>
      </c>
      <c r="D16" s="58" t="s">
        <v>330</v>
      </c>
      <c r="E16" s="190">
        <v>2500</v>
      </c>
      <c r="F16" s="190">
        <v>1200</v>
      </c>
      <c r="G16" s="190">
        <v>1200</v>
      </c>
      <c r="H16" s="190">
        <v>1200</v>
      </c>
      <c r="I16" s="190">
        <v>1200</v>
      </c>
      <c r="J16" s="190">
        <v>1500</v>
      </c>
      <c r="K16" s="222"/>
    </row>
    <row r="17" spans="2:11" ht="14.25" customHeight="1">
      <c r="B17" s="161" t="e">
        <f ca="1">_xludf.IFNA(VLOOKUP(C17,Inputs!$F$4:$G$43,2,0),"")</f>
        <v>#NAME?</v>
      </c>
      <c r="C17" s="58" t="s">
        <v>331</v>
      </c>
      <c r="D17" s="58" t="s">
        <v>332</v>
      </c>
      <c r="E17" s="190"/>
      <c r="F17" s="190">
        <v>3000</v>
      </c>
      <c r="G17" s="190">
        <v>3000</v>
      </c>
      <c r="H17" s="190">
        <v>3000</v>
      </c>
      <c r="I17" s="190">
        <v>3000</v>
      </c>
      <c r="J17" s="190">
        <v>3000</v>
      </c>
      <c r="K17" s="222"/>
    </row>
    <row r="18" spans="2:11" ht="14.25" customHeight="1">
      <c r="B18" s="161" t="e">
        <f ca="1">_xludf.IFNA(VLOOKUP(C18,Inputs!$F$4:$G$43,2,0),"")</f>
        <v>#NAME?</v>
      </c>
      <c r="C18" s="58" t="s">
        <v>333</v>
      </c>
      <c r="D18" s="58" t="s">
        <v>334</v>
      </c>
      <c r="E18" s="190"/>
      <c r="F18" s="190">
        <v>3000</v>
      </c>
      <c r="G18" s="190">
        <v>3500</v>
      </c>
      <c r="H18" s="190">
        <v>4000</v>
      </c>
      <c r="I18" s="190">
        <v>4500</v>
      </c>
      <c r="J18" s="190">
        <v>4500</v>
      </c>
      <c r="K18" s="222"/>
    </row>
    <row r="19" spans="2:11" ht="14.25" customHeight="1">
      <c r="B19" s="161" t="e">
        <f ca="1">_xludf.IFNA(VLOOKUP(C19,Inputs!$F$4:$G$43,2,0),"")</f>
        <v>#NAME?</v>
      </c>
      <c r="C19" s="58" t="s">
        <v>333</v>
      </c>
      <c r="D19" s="58" t="s">
        <v>335</v>
      </c>
      <c r="E19" s="190"/>
      <c r="F19" s="190">
        <v>550</v>
      </c>
      <c r="G19" s="190">
        <v>650</v>
      </c>
      <c r="H19" s="190">
        <v>750</v>
      </c>
      <c r="I19" s="190">
        <v>800</v>
      </c>
      <c r="J19" s="190">
        <v>800</v>
      </c>
      <c r="K19" s="222"/>
    </row>
    <row r="20" spans="2:11" ht="14.25" customHeight="1">
      <c r="B20" s="161" t="e">
        <f ca="1">_xludf.IFNA(VLOOKUP(C20,Inputs!$F$4:$G$43,2,0),"")</f>
        <v>#NAME?</v>
      </c>
      <c r="C20" s="58"/>
      <c r="D20" s="58"/>
      <c r="E20" s="190"/>
      <c r="F20" s="190"/>
      <c r="G20" s="190"/>
      <c r="H20" s="190"/>
      <c r="I20" s="190"/>
      <c r="J20" s="190"/>
      <c r="K20" s="222"/>
    </row>
    <row r="21" spans="2:11" ht="14.25" customHeight="1">
      <c r="B21" s="161" t="e">
        <f ca="1">_xludf.IFNA(VLOOKUP(C21,Inputs!$F$4:$G$43,2,0),"")</f>
        <v>#NAME?</v>
      </c>
      <c r="C21" s="58"/>
      <c r="D21" s="58"/>
      <c r="E21" s="190"/>
      <c r="F21" s="190"/>
      <c r="G21" s="190"/>
      <c r="H21" s="190"/>
      <c r="I21" s="190"/>
      <c r="J21" s="190"/>
      <c r="K21" s="222"/>
    </row>
    <row r="22" spans="2:11" ht="14.25" customHeight="1">
      <c r="B22" s="161" t="e">
        <f ca="1">_xludf.IFNA(VLOOKUP(C22,Inputs!$F$4:$G$43,2,0),"")</f>
        <v>#NAME?</v>
      </c>
      <c r="C22" s="58"/>
      <c r="D22" s="58"/>
      <c r="E22" s="190"/>
      <c r="F22" s="190"/>
      <c r="G22" s="190"/>
      <c r="H22" s="190"/>
      <c r="I22" s="190"/>
      <c r="J22" s="190"/>
      <c r="K22" s="222"/>
    </row>
    <row r="23" spans="2:11" ht="14.25" customHeight="1">
      <c r="B23" s="161" t="e">
        <f ca="1">_xludf.IFNA(VLOOKUP(C23,Inputs!$F$4:$G$43,2,0),"")</f>
        <v>#NAME?</v>
      </c>
      <c r="C23" s="58"/>
      <c r="D23" s="58"/>
      <c r="E23" s="190"/>
      <c r="F23" s="190"/>
      <c r="G23" s="190"/>
      <c r="H23" s="190"/>
      <c r="I23" s="190"/>
      <c r="J23" s="190"/>
      <c r="K23" s="222"/>
    </row>
    <row r="24" spans="2:11" ht="14.25" customHeight="1">
      <c r="B24" s="161" t="e">
        <f ca="1">_xludf.IFNA(VLOOKUP(C24,Inputs!$F$4:$G$43,2,0),"")</f>
        <v>#NAME?</v>
      </c>
      <c r="C24" s="58"/>
      <c r="D24" s="58"/>
      <c r="E24" s="190"/>
      <c r="F24" s="190"/>
      <c r="G24" s="190"/>
      <c r="H24" s="190"/>
      <c r="I24" s="190"/>
      <c r="J24" s="190"/>
      <c r="K24" s="222"/>
    </row>
    <row r="25" spans="2:11" ht="14.25" customHeight="1">
      <c r="B25" s="161" t="e">
        <f ca="1">_xludf.IFNA(VLOOKUP(C25,Inputs!$F$4:$G$43,2,0),"")</f>
        <v>#NAME?</v>
      </c>
      <c r="C25" s="58"/>
      <c r="D25" s="58"/>
      <c r="E25" s="190"/>
      <c r="F25" s="190"/>
      <c r="G25" s="190"/>
      <c r="H25" s="190"/>
      <c r="I25" s="190"/>
      <c r="J25" s="190"/>
      <c r="K25" s="222"/>
    </row>
    <row r="26" spans="2:11" ht="14.25" customHeight="1">
      <c r="B26" s="161" t="e">
        <f ca="1">_xludf.IFNA(VLOOKUP(C26,Inputs!$F$4:$G$43,2,0),"")</f>
        <v>#NAME?</v>
      </c>
      <c r="C26" s="58"/>
      <c r="D26" s="58"/>
      <c r="E26" s="190"/>
      <c r="F26" s="190"/>
      <c r="G26" s="190"/>
      <c r="H26" s="190"/>
      <c r="I26" s="190"/>
      <c r="J26" s="190"/>
      <c r="K26" s="222"/>
    </row>
    <row r="27" spans="2:11" ht="14.25" customHeight="1">
      <c r="B27" s="161" t="e">
        <f ca="1">_xludf.IFNA(VLOOKUP(C27,Inputs!$F$4:$G$43,2,0),"")</f>
        <v>#NAME?</v>
      </c>
      <c r="C27" s="58"/>
      <c r="D27" s="58"/>
      <c r="E27" s="190"/>
      <c r="F27" s="190"/>
      <c r="G27" s="190"/>
      <c r="H27" s="190"/>
      <c r="I27" s="190"/>
      <c r="J27" s="190"/>
      <c r="K27" s="222"/>
    </row>
    <row r="28" spans="2:11" ht="14.25" customHeight="1">
      <c r="B28" s="161"/>
      <c r="C28" s="225" t="s">
        <v>336</v>
      </c>
      <c r="D28" s="119"/>
      <c r="E28" s="42"/>
      <c r="F28" s="42"/>
      <c r="G28" s="42"/>
      <c r="H28" s="42"/>
      <c r="I28" s="42"/>
      <c r="J28" s="42"/>
      <c r="K28" s="117"/>
    </row>
    <row r="29" spans="2:11" ht="14.25" customHeight="1">
      <c r="B29" s="161" t="e">
        <f ca="1">_xludf.IFNA(VLOOKUP(C29,Inputs!$F$4:$G$43,2,0),"")</f>
        <v>#NAME?</v>
      </c>
      <c r="C29" s="58" t="s">
        <v>327</v>
      </c>
      <c r="D29" s="58" t="s">
        <v>337</v>
      </c>
      <c r="E29" s="190"/>
      <c r="F29" s="190">
        <f>Enrollment!D27*700</f>
        <v>17500</v>
      </c>
      <c r="G29" s="190">
        <f>Enrollment!E27*700</f>
        <v>22400</v>
      </c>
      <c r="H29" s="190">
        <f>Enrollment!F27*700</f>
        <v>29400</v>
      </c>
      <c r="I29" s="190">
        <f>Enrollment!G27*700</f>
        <v>32200</v>
      </c>
      <c r="J29" s="190">
        <f>Enrollment!H27*700</f>
        <v>32200</v>
      </c>
      <c r="K29" s="222" t="s">
        <v>338</v>
      </c>
    </row>
    <row r="30" spans="2:11" ht="14.25" customHeight="1">
      <c r="B30" s="161" t="e">
        <f ca="1">_xludf.IFNA(VLOOKUP(C30,Inputs!$F$4:$G$43,2,0),"")</f>
        <v>#NAME?</v>
      </c>
      <c r="C30" s="58"/>
      <c r="D30" s="58"/>
      <c r="E30" s="190"/>
      <c r="F30" s="190"/>
      <c r="G30" s="190"/>
      <c r="H30" s="190"/>
      <c r="I30" s="190"/>
      <c r="J30" s="190"/>
      <c r="K30" s="222"/>
    </row>
    <row r="31" spans="2:11" ht="14.25" customHeight="1">
      <c r="B31" s="161" t="e">
        <f ca="1">_xludf.IFNA(VLOOKUP(C31,Inputs!$F$4:$G$43,2,0),"")</f>
        <v>#NAME?</v>
      </c>
      <c r="C31" s="58"/>
      <c r="D31" s="58"/>
      <c r="E31" s="190"/>
      <c r="F31" s="190"/>
      <c r="G31" s="190"/>
      <c r="H31" s="190"/>
      <c r="I31" s="190"/>
      <c r="J31" s="190"/>
      <c r="K31" s="222"/>
    </row>
    <row r="32" spans="2:11" ht="14.25" customHeight="1">
      <c r="B32" s="161" t="e">
        <f ca="1">_xludf.IFNA(VLOOKUP(C32,Inputs!$F$4:$G$43,2,0),"")</f>
        <v>#NAME?</v>
      </c>
      <c r="C32" s="58"/>
      <c r="D32" s="58"/>
      <c r="E32" s="190"/>
      <c r="F32" s="190"/>
      <c r="G32" s="190"/>
      <c r="H32" s="190"/>
      <c r="I32" s="190"/>
      <c r="J32" s="190"/>
      <c r="K32" s="222"/>
    </row>
    <row r="33" spans="2:11" ht="14.25" customHeight="1">
      <c r="B33" s="161" t="e">
        <f ca="1">_xludf.IFNA(VLOOKUP(C33,Inputs!$F$4:$G$43,2,0),"")</f>
        <v>#NAME?</v>
      </c>
      <c r="C33" s="58"/>
      <c r="D33" s="58"/>
      <c r="E33" s="190"/>
      <c r="F33" s="190"/>
      <c r="G33" s="190"/>
      <c r="H33" s="190"/>
      <c r="I33" s="190"/>
      <c r="J33" s="190"/>
      <c r="K33" s="222"/>
    </row>
    <row r="34" spans="2:11" ht="14.25" customHeight="1">
      <c r="B34" s="161" t="e">
        <f ca="1">_xludf.IFNA(VLOOKUP(C34,Inputs!$F$4:$G$43,2,0),"")</f>
        <v>#NAME?</v>
      </c>
      <c r="C34" s="58"/>
      <c r="D34" s="58"/>
      <c r="E34" s="190"/>
      <c r="F34" s="190"/>
      <c r="G34" s="190"/>
      <c r="H34" s="190"/>
      <c r="I34" s="190"/>
      <c r="J34" s="190"/>
      <c r="K34" s="222"/>
    </row>
    <row r="35" spans="2:11" ht="14.25" customHeight="1">
      <c r="B35" s="161" t="e">
        <f ca="1">_xludf.IFNA(VLOOKUP(C35,Inputs!$F$4:$G$43,2,0),"")</f>
        <v>#NAME?</v>
      </c>
      <c r="C35" s="58"/>
      <c r="D35" s="58"/>
      <c r="E35" s="190"/>
      <c r="F35" s="190"/>
      <c r="G35" s="190"/>
      <c r="H35" s="190"/>
      <c r="I35" s="190"/>
      <c r="J35" s="190"/>
      <c r="K35" s="222"/>
    </row>
    <row r="36" spans="2:11" ht="14.25" customHeight="1">
      <c r="B36" s="161" t="e">
        <f ca="1">_xludf.IFNA(VLOOKUP(C36,Inputs!$F$4:$G$43,2,0),"")</f>
        <v>#NAME?</v>
      </c>
      <c r="C36" s="58"/>
      <c r="D36" s="58"/>
      <c r="E36" s="190"/>
      <c r="F36" s="190"/>
      <c r="G36" s="190"/>
      <c r="H36" s="190"/>
      <c r="I36" s="190"/>
      <c r="J36" s="190"/>
      <c r="K36" s="222"/>
    </row>
    <row r="37" spans="2:11" ht="14.25" customHeight="1">
      <c r="B37" s="161" t="e">
        <f ca="1">_xludf.IFNA(VLOOKUP(C37,Inputs!$F$4:$G$43,2,0),"")</f>
        <v>#NAME?</v>
      </c>
      <c r="C37" s="58"/>
      <c r="D37" s="58"/>
      <c r="E37" s="190"/>
      <c r="F37" s="190"/>
      <c r="G37" s="190"/>
      <c r="H37" s="190"/>
      <c r="I37" s="190"/>
      <c r="J37" s="190"/>
      <c r="K37" s="222"/>
    </row>
    <row r="38" spans="2:11" ht="14.25" customHeight="1">
      <c r="B38" s="161" t="e">
        <f ca="1">_xludf.IFNA(VLOOKUP(C38,Inputs!$F$4:$G$43,2,0),"")</f>
        <v>#NAME?</v>
      </c>
      <c r="C38" s="58"/>
      <c r="D38" s="58"/>
      <c r="E38" s="190"/>
      <c r="F38" s="190"/>
      <c r="G38" s="190"/>
      <c r="H38" s="190"/>
      <c r="I38" s="190"/>
      <c r="J38" s="190"/>
      <c r="K38" s="222"/>
    </row>
    <row r="39" spans="2:11" ht="14.25" customHeight="1">
      <c r="B39" s="161" t="e">
        <f ca="1">_xludf.IFNA(VLOOKUP(C39,Inputs!$F$4:$G$43,2,0),"")</f>
        <v>#NAME?</v>
      </c>
      <c r="C39" s="58"/>
      <c r="D39" s="58"/>
      <c r="E39" s="190"/>
      <c r="F39" s="190"/>
      <c r="G39" s="190"/>
      <c r="H39" s="190"/>
      <c r="I39" s="190"/>
      <c r="J39" s="190"/>
      <c r="K39" s="222"/>
    </row>
    <row r="40" spans="2:11" ht="14.25" customHeight="1">
      <c r="B40" s="161" t="e">
        <f ca="1">_xludf.IFNA(VLOOKUP(C40,Inputs!$F$4:$G$43,2,0),"")</f>
        <v>#NAME?</v>
      </c>
      <c r="C40" s="58"/>
      <c r="D40" s="58"/>
      <c r="E40" s="190"/>
      <c r="F40" s="190"/>
      <c r="G40" s="190"/>
      <c r="H40" s="190"/>
      <c r="I40" s="190"/>
      <c r="J40" s="190"/>
      <c r="K40" s="222"/>
    </row>
    <row r="41" spans="2:11" ht="14.25" customHeight="1">
      <c r="B41" s="161" t="e">
        <f ca="1">_xludf.IFNA(VLOOKUP(C41,Inputs!$F$4:$G$43,2,0),"")</f>
        <v>#NAME?</v>
      </c>
      <c r="C41" s="58"/>
      <c r="D41" s="58"/>
      <c r="E41" s="190"/>
      <c r="F41" s="190"/>
      <c r="G41" s="190"/>
      <c r="H41" s="190"/>
      <c r="I41" s="190"/>
      <c r="J41" s="190"/>
      <c r="K41" s="222"/>
    </row>
    <row r="42" spans="2:11" ht="14.25" customHeight="1">
      <c r="B42" s="161" t="e">
        <f ca="1">_xludf.IFNA(VLOOKUP(C42,Inputs!$F$4:$G$43,2,0),"")</f>
        <v>#NAME?</v>
      </c>
      <c r="C42" s="58"/>
      <c r="D42" s="58"/>
      <c r="E42" s="190"/>
      <c r="F42" s="190"/>
      <c r="G42" s="190"/>
      <c r="H42" s="190"/>
      <c r="I42" s="190"/>
      <c r="J42" s="190"/>
      <c r="K42" s="222"/>
    </row>
    <row r="43" spans="2:11" ht="14.25" customHeight="1">
      <c r="B43" s="161" t="e">
        <f ca="1">_xludf.IFNA(VLOOKUP(C43,Inputs!$F$4:$G$43,2,0),"")</f>
        <v>#NAME?</v>
      </c>
      <c r="C43" s="114"/>
      <c r="D43" s="114"/>
      <c r="E43" s="68"/>
      <c r="F43" s="68"/>
      <c r="G43" s="68"/>
      <c r="H43" s="68"/>
      <c r="I43" s="68"/>
      <c r="J43" s="68"/>
      <c r="K43" s="115"/>
    </row>
    <row r="44" spans="2:11" ht="14.25" customHeight="1">
      <c r="B44" s="161"/>
      <c r="C44" s="223"/>
      <c r="D44" s="116" t="s">
        <v>339</v>
      </c>
      <c r="E44" s="42">
        <f t="shared" ref="E44:J44" si="0">SUM(E13:E43)</f>
        <v>10500</v>
      </c>
      <c r="F44" s="42">
        <f t="shared" si="0"/>
        <v>51750</v>
      </c>
      <c r="G44" s="42">
        <f t="shared" si="0"/>
        <v>65250</v>
      </c>
      <c r="H44" s="42">
        <f t="shared" si="0"/>
        <v>98850</v>
      </c>
      <c r="I44" s="42">
        <f t="shared" si="0"/>
        <v>127700</v>
      </c>
      <c r="J44" s="42">
        <f t="shared" si="0"/>
        <v>153000</v>
      </c>
      <c r="K44" s="117"/>
    </row>
    <row r="45" spans="2:11" ht="14.25" customHeight="1">
      <c r="B45" s="161"/>
      <c r="C45" s="223"/>
      <c r="D45" s="116" t="s">
        <v>287</v>
      </c>
      <c r="E45" s="224"/>
      <c r="F45" s="118">
        <f t="shared" ref="F45:J45" si="1">IFERROR(F44/F$8,"-")</f>
        <v>295.71428571428572</v>
      </c>
      <c r="G45" s="118">
        <f t="shared" si="1"/>
        <v>290</v>
      </c>
      <c r="H45" s="118">
        <f t="shared" si="1"/>
        <v>329.5</v>
      </c>
      <c r="I45" s="118">
        <f t="shared" si="1"/>
        <v>386.969696969697</v>
      </c>
      <c r="J45" s="118">
        <f t="shared" si="1"/>
        <v>463.63636363636363</v>
      </c>
      <c r="K45" s="117"/>
    </row>
    <row r="46" spans="2:11" ht="14.25" customHeight="1">
      <c r="B46" s="161"/>
      <c r="C46" s="223" t="s">
        <v>340</v>
      </c>
      <c r="D46" s="119"/>
      <c r="E46" s="42"/>
      <c r="F46" s="42"/>
      <c r="G46" s="42"/>
      <c r="H46" s="42"/>
      <c r="I46" s="42"/>
      <c r="J46" s="42"/>
      <c r="K46" s="117"/>
    </row>
    <row r="47" spans="2:11" ht="14.25" customHeight="1">
      <c r="B47" s="161" t="e">
        <f ca="1">_xludf.IFNA(VLOOKUP(C47,Inputs!$F$4:$G$43,2,0),"")</f>
        <v>#NAME?</v>
      </c>
      <c r="C47" s="119" t="s">
        <v>341</v>
      </c>
      <c r="D47" s="119" t="s">
        <v>342</v>
      </c>
      <c r="E47" s="42"/>
      <c r="F47" s="42">
        <f>Revenue!E$36*0.0125</f>
        <v>20785.625</v>
      </c>
      <c r="G47" s="42">
        <f>Revenue!F$36*0.0125</f>
        <v>26724.375</v>
      </c>
      <c r="H47" s="42">
        <f>Revenue!G$36*0.0125</f>
        <v>35632.5</v>
      </c>
      <c r="I47" s="42">
        <f>Revenue!H$36*0.0125</f>
        <v>39195.75</v>
      </c>
      <c r="J47" s="42">
        <f>Revenue!I$36*0.0125</f>
        <v>39195.75</v>
      </c>
      <c r="K47" s="117" t="s">
        <v>343</v>
      </c>
    </row>
    <row r="48" spans="2:11" ht="14.25" customHeight="1">
      <c r="B48" s="161" t="e">
        <f ca="1">_xludf.IFNA(VLOOKUP(C48,Inputs!$F$4:$G$43,2,0),"")</f>
        <v>#NAME?</v>
      </c>
      <c r="C48" s="58" t="s">
        <v>333</v>
      </c>
      <c r="D48" s="58" t="s">
        <v>344</v>
      </c>
      <c r="E48" s="190">
        <v>450</v>
      </c>
      <c r="F48" s="190">
        <v>1050</v>
      </c>
      <c r="G48" s="190">
        <v>1050</v>
      </c>
      <c r="H48" s="190">
        <v>1050</v>
      </c>
      <c r="I48" s="190">
        <v>1050</v>
      </c>
      <c r="J48" s="190">
        <v>1050</v>
      </c>
      <c r="K48" s="222"/>
    </row>
    <row r="49" spans="2:11" ht="14.25" customHeight="1">
      <c r="B49" s="161" t="e">
        <f ca="1">_xludf.IFNA(VLOOKUP(C49,Inputs!$F$4:$G$43,2,0),"")</f>
        <v>#NAME?</v>
      </c>
      <c r="C49" s="58" t="s">
        <v>345</v>
      </c>
      <c r="D49" s="58" t="s">
        <v>346</v>
      </c>
      <c r="E49" s="190">
        <v>1000</v>
      </c>
      <c r="F49" s="190">
        <v>1000</v>
      </c>
      <c r="G49" s="190">
        <v>1000</v>
      </c>
      <c r="H49" s="190">
        <v>1000</v>
      </c>
      <c r="I49" s="190">
        <v>1000</v>
      </c>
      <c r="J49" s="190">
        <v>1000</v>
      </c>
      <c r="K49" s="222"/>
    </row>
    <row r="50" spans="2:11" ht="14.25" customHeight="1">
      <c r="B50" s="161" t="e">
        <f ca="1">_xludf.IFNA(VLOOKUP(C50,Inputs!$F$4:$G$43,2,0),"")</f>
        <v>#NAME?</v>
      </c>
      <c r="C50" s="58" t="s">
        <v>347</v>
      </c>
      <c r="D50" s="58" t="s">
        <v>348</v>
      </c>
      <c r="E50" s="190">
        <v>5000</v>
      </c>
      <c r="F50" s="190">
        <v>3000</v>
      </c>
      <c r="G50" s="190">
        <v>3000</v>
      </c>
      <c r="H50" s="190">
        <v>3000</v>
      </c>
      <c r="I50" s="190">
        <v>3000</v>
      </c>
      <c r="J50" s="190">
        <v>3000</v>
      </c>
      <c r="K50" s="222"/>
    </row>
    <row r="51" spans="2:11" ht="14.25" customHeight="1">
      <c r="B51" s="161" t="e">
        <f ca="1">_xludf.IFNA(VLOOKUP(C51,Inputs!$F$4:$G$43,2,0),"")</f>
        <v>#NAME?</v>
      </c>
      <c r="C51" s="58" t="s">
        <v>327</v>
      </c>
      <c r="D51" s="58" t="s">
        <v>349</v>
      </c>
      <c r="E51" s="190">
        <v>5000</v>
      </c>
      <c r="F51" s="190">
        <v>4000</v>
      </c>
      <c r="G51" s="190">
        <v>4000</v>
      </c>
      <c r="H51" s="190">
        <v>4000</v>
      </c>
      <c r="I51" s="190">
        <v>4000</v>
      </c>
      <c r="J51" s="190">
        <v>4000</v>
      </c>
      <c r="K51" s="222"/>
    </row>
    <row r="52" spans="2:11" ht="14.25" customHeight="1">
      <c r="B52" s="161" t="e">
        <f ca="1">_xludf.IFNA(VLOOKUP(C52,Inputs!$F$4:$G$43,2,0),"")</f>
        <v>#NAME?</v>
      </c>
      <c r="C52" s="58" t="s">
        <v>327</v>
      </c>
      <c r="D52" s="58" t="s">
        <v>350</v>
      </c>
      <c r="E52" s="190"/>
      <c r="F52" s="190"/>
      <c r="G52" s="190">
        <v>19000</v>
      </c>
      <c r="H52" s="190">
        <v>19000</v>
      </c>
      <c r="I52" s="190">
        <v>19000</v>
      </c>
      <c r="J52" s="190">
        <v>19000</v>
      </c>
      <c r="K52" s="222"/>
    </row>
    <row r="53" spans="2:11" ht="14.25" customHeight="1">
      <c r="B53" s="161" t="e">
        <f ca="1">_xludf.IFNA(VLOOKUP(C53,Inputs!$F$4:$G$43,2,0),"")</f>
        <v>#NAME?</v>
      </c>
      <c r="C53" s="58" t="s">
        <v>327</v>
      </c>
      <c r="D53" s="126" t="s">
        <v>351</v>
      </c>
      <c r="E53" s="190"/>
      <c r="F53" s="190">
        <f>Revenue!E36*0.07</f>
        <v>116399.50000000001</v>
      </c>
      <c r="G53" s="190">
        <f>Revenue!F36*0.07</f>
        <v>149656.5</v>
      </c>
      <c r="H53" s="190">
        <f>Revenue!G36*0.07</f>
        <v>199542.00000000003</v>
      </c>
      <c r="I53" s="190">
        <f>Revenue!H36*0.07</f>
        <v>219496.2</v>
      </c>
      <c r="J53" s="190">
        <f>Revenue!I36*0.07</f>
        <v>219496.2</v>
      </c>
      <c r="K53" s="232" t="s">
        <v>352</v>
      </c>
    </row>
    <row r="54" spans="2:11" ht="14.25" customHeight="1">
      <c r="B54" s="161" t="e">
        <f ca="1">_xludf.IFNA(VLOOKUP(C54,Inputs!$F$4:$G$43,2,0),"")</f>
        <v>#NAME?</v>
      </c>
      <c r="C54" s="58" t="s">
        <v>329</v>
      </c>
      <c r="D54" s="58" t="s">
        <v>353</v>
      </c>
      <c r="E54" s="190">
        <v>1100</v>
      </c>
      <c r="F54" s="190">
        <v>1200</v>
      </c>
      <c r="G54" s="190">
        <v>1200</v>
      </c>
      <c r="H54" s="190">
        <v>1200</v>
      </c>
      <c r="I54" s="190">
        <v>1200</v>
      </c>
      <c r="J54" s="190">
        <v>1200</v>
      </c>
      <c r="K54" s="222"/>
    </row>
    <row r="55" spans="2:11" ht="14.25" customHeight="1">
      <c r="B55" s="161" t="e">
        <f ca="1">_xludf.IFNA(VLOOKUP(C55,Inputs!$F$4:$G$43,2,0),"")</f>
        <v>#NAME?</v>
      </c>
      <c r="C55" s="58" t="s">
        <v>354</v>
      </c>
      <c r="D55" s="58" t="s">
        <v>355</v>
      </c>
      <c r="E55" s="190">
        <v>4000</v>
      </c>
      <c r="F55" s="190">
        <v>0</v>
      </c>
      <c r="G55" s="190">
        <v>0</v>
      </c>
      <c r="H55" s="190">
        <v>0</v>
      </c>
      <c r="I55" s="190">
        <v>0</v>
      </c>
      <c r="J55" s="190">
        <v>0</v>
      </c>
      <c r="K55" s="222" t="s">
        <v>356</v>
      </c>
    </row>
    <row r="56" spans="2:11" ht="14.25" customHeight="1">
      <c r="B56" s="161" t="e">
        <f ca="1">_xludf.IFNA(VLOOKUP(C56,Inputs!$F$4:$G$43,2,0),"")</f>
        <v>#NAME?</v>
      </c>
      <c r="C56" s="58" t="s">
        <v>357</v>
      </c>
      <c r="D56" s="58" t="s">
        <v>358</v>
      </c>
      <c r="E56" s="190">
        <v>4000</v>
      </c>
      <c r="F56" s="190">
        <v>1500</v>
      </c>
      <c r="G56" s="190">
        <v>1500</v>
      </c>
      <c r="H56" s="190">
        <v>1500</v>
      </c>
      <c r="I56" s="190">
        <v>1500</v>
      </c>
      <c r="J56" s="190">
        <v>1500</v>
      </c>
      <c r="K56" s="222" t="s">
        <v>359</v>
      </c>
    </row>
    <row r="57" spans="2:11" ht="14.25" customHeight="1">
      <c r="B57" s="161" t="e">
        <f ca="1">_xludf.IFNA(VLOOKUP(C57,Inputs!$F$4:$G$43,2,0),"")</f>
        <v>#NAME?</v>
      </c>
      <c r="C57" s="58"/>
      <c r="D57" s="58"/>
      <c r="E57" s="190"/>
      <c r="F57" s="190"/>
      <c r="G57" s="190"/>
      <c r="H57" s="190"/>
      <c r="I57" s="190"/>
      <c r="J57" s="190"/>
      <c r="K57" s="222"/>
    </row>
    <row r="58" spans="2:11" ht="14.25" customHeight="1">
      <c r="B58" s="161" t="e">
        <f ca="1">_xludf.IFNA(VLOOKUP(C58,Inputs!$F$4:$G$43,2,0),"")</f>
        <v>#NAME?</v>
      </c>
      <c r="C58" s="58" t="s">
        <v>360</v>
      </c>
      <c r="D58" s="58" t="s">
        <v>361</v>
      </c>
      <c r="E58" s="190">
        <f>3*685</f>
        <v>2055</v>
      </c>
      <c r="F58" s="190">
        <f t="shared" ref="F58:J58" si="2">685*12</f>
        <v>8220</v>
      </c>
      <c r="G58" s="190">
        <f t="shared" si="2"/>
        <v>8220</v>
      </c>
      <c r="H58" s="190">
        <f t="shared" si="2"/>
        <v>8220</v>
      </c>
      <c r="I58" s="190">
        <f t="shared" si="2"/>
        <v>8220</v>
      </c>
      <c r="J58" s="190">
        <f t="shared" si="2"/>
        <v>8220</v>
      </c>
      <c r="K58" s="222" t="s">
        <v>362</v>
      </c>
    </row>
    <row r="59" spans="2:11" ht="14.25" customHeight="1">
      <c r="B59" s="161" t="e">
        <f ca="1">_xludf.IFNA(VLOOKUP(C59,Inputs!$F$4:$G$43,2,0),"")</f>
        <v>#NAME?</v>
      </c>
      <c r="C59" s="58" t="s">
        <v>327</v>
      </c>
      <c r="D59" s="58" t="s">
        <v>363</v>
      </c>
      <c r="E59" s="190"/>
      <c r="F59" s="190">
        <v>60000</v>
      </c>
      <c r="G59" s="190">
        <v>60000</v>
      </c>
      <c r="H59" s="190">
        <v>60000</v>
      </c>
      <c r="I59" s="190">
        <v>60000</v>
      </c>
      <c r="J59" s="190">
        <v>60000</v>
      </c>
      <c r="K59" s="222" t="s">
        <v>364</v>
      </c>
    </row>
    <row r="60" spans="2:11" ht="14.25" customHeight="1">
      <c r="B60" s="161" t="e">
        <f ca="1">_xludf.IFNA(VLOOKUP(C60,Inputs!$F$4:$G$43,2,0),"")</f>
        <v>#NAME?</v>
      </c>
      <c r="C60" s="58"/>
      <c r="D60" s="58"/>
      <c r="E60" s="190"/>
      <c r="F60" s="190"/>
      <c r="G60" s="190"/>
      <c r="H60" s="190"/>
      <c r="I60" s="190"/>
      <c r="J60" s="190"/>
      <c r="K60" s="222"/>
    </row>
    <row r="61" spans="2:11" ht="14.25" customHeight="1">
      <c r="B61" s="161" t="e">
        <f ca="1">_xludf.IFNA(VLOOKUP(C61,Inputs!$F$4:$G$43,2,0),"")</f>
        <v>#NAME?</v>
      </c>
      <c r="C61" s="114"/>
      <c r="D61" s="114"/>
      <c r="E61" s="68"/>
      <c r="F61" s="68"/>
      <c r="G61" s="68"/>
      <c r="H61" s="68"/>
      <c r="I61" s="68"/>
      <c r="J61" s="68"/>
      <c r="K61" s="115"/>
    </row>
    <row r="62" spans="2:11" ht="14.25" customHeight="1">
      <c r="B62" s="161"/>
      <c r="C62" s="223"/>
      <c r="D62" s="116" t="s">
        <v>365</v>
      </c>
      <c r="E62" s="42">
        <f t="shared" ref="E62:J62" si="3">SUM(E47:E61)</f>
        <v>22605</v>
      </c>
      <c r="F62" s="42">
        <f t="shared" si="3"/>
        <v>217155.125</v>
      </c>
      <c r="G62" s="42">
        <f t="shared" si="3"/>
        <v>275350.875</v>
      </c>
      <c r="H62" s="42">
        <f t="shared" si="3"/>
        <v>334144.5</v>
      </c>
      <c r="I62" s="42">
        <f t="shared" si="3"/>
        <v>357661.95</v>
      </c>
      <c r="J62" s="42">
        <f t="shared" si="3"/>
        <v>357661.95</v>
      </c>
      <c r="K62" s="117"/>
    </row>
    <row r="63" spans="2:11" ht="14.25" customHeight="1">
      <c r="B63" s="161"/>
      <c r="C63" s="223"/>
      <c r="D63" s="116" t="s">
        <v>287</v>
      </c>
      <c r="E63" s="224"/>
      <c r="F63" s="118">
        <f t="shared" ref="F63:J63" si="4">IFERROR(F62/F$8,"-")</f>
        <v>1240.8864285714285</v>
      </c>
      <c r="G63" s="118">
        <f t="shared" si="4"/>
        <v>1223.7816666666668</v>
      </c>
      <c r="H63" s="118">
        <f t="shared" si="4"/>
        <v>1113.8150000000001</v>
      </c>
      <c r="I63" s="118">
        <f t="shared" si="4"/>
        <v>1083.824090909091</v>
      </c>
      <c r="J63" s="118">
        <f t="shared" si="4"/>
        <v>1083.824090909091</v>
      </c>
      <c r="K63" s="117"/>
    </row>
    <row r="64" spans="2:11" ht="14.25" customHeight="1">
      <c r="B64" s="161"/>
      <c r="C64" s="225" t="s">
        <v>366</v>
      </c>
      <c r="D64" s="119"/>
      <c r="E64" s="42"/>
      <c r="F64" s="42"/>
      <c r="G64" s="42"/>
      <c r="H64" s="42"/>
      <c r="I64" s="42"/>
      <c r="J64" s="42"/>
      <c r="K64" s="117"/>
    </row>
    <row r="65" spans="2:11" ht="14.25" customHeight="1">
      <c r="B65" s="161" t="e">
        <f ca="1">_xludf.IFNA(VLOOKUP(C65,Inputs!$F$4:$G$43,2,0),"")</f>
        <v>#NAME?</v>
      </c>
      <c r="C65" s="58" t="s">
        <v>331</v>
      </c>
      <c r="D65" s="58" t="s">
        <v>367</v>
      </c>
      <c r="E65" s="190"/>
      <c r="F65" s="190">
        <v>9000</v>
      </c>
      <c r="G65" s="190">
        <v>9000</v>
      </c>
      <c r="H65" s="190">
        <v>9000</v>
      </c>
      <c r="I65" s="190">
        <v>9000</v>
      </c>
      <c r="J65" s="190">
        <v>9000</v>
      </c>
      <c r="K65" s="222"/>
    </row>
    <row r="66" spans="2:11" ht="14.25" customHeight="1">
      <c r="B66" s="161" t="e">
        <f ca="1">_xludf.IFNA(VLOOKUP(C66,Inputs!$F$4:$G$43,2,0),"")</f>
        <v>#NAME?</v>
      </c>
      <c r="C66" s="58" t="s">
        <v>354</v>
      </c>
      <c r="D66" s="58" t="s">
        <v>368</v>
      </c>
      <c r="E66" s="190">
        <v>50000</v>
      </c>
      <c r="F66" s="190">
        <v>50000</v>
      </c>
      <c r="G66" s="190">
        <v>50000</v>
      </c>
      <c r="H66" s="190">
        <v>50000</v>
      </c>
      <c r="I66" s="190">
        <v>50000</v>
      </c>
      <c r="J66" s="190">
        <v>50000</v>
      </c>
      <c r="K66" s="222" t="s">
        <v>369</v>
      </c>
    </row>
    <row r="67" spans="2:11" ht="14.25" customHeight="1">
      <c r="B67" s="161" t="e">
        <f ca="1">_xludf.IFNA(VLOOKUP(C67,Inputs!$F$4:$G$43,2,0),"")</f>
        <v>#NAME?</v>
      </c>
      <c r="C67" s="58"/>
      <c r="D67" s="58"/>
      <c r="E67" s="190"/>
      <c r="F67" s="190"/>
      <c r="G67" s="190"/>
      <c r="H67" s="190"/>
      <c r="I67" s="190"/>
      <c r="J67" s="190"/>
      <c r="K67" s="222"/>
    </row>
    <row r="68" spans="2:11" ht="14.25" customHeight="1">
      <c r="B68" s="161" t="e">
        <f ca="1">_xludf.IFNA(VLOOKUP(C68,Inputs!$F$4:$G$43,2,0),"")</f>
        <v>#NAME?</v>
      </c>
      <c r="C68" s="58"/>
      <c r="D68" s="58"/>
      <c r="E68" s="190"/>
      <c r="F68" s="190"/>
      <c r="G68" s="190"/>
      <c r="H68" s="190"/>
      <c r="I68" s="190"/>
      <c r="J68" s="190"/>
      <c r="K68" s="222"/>
    </row>
    <row r="69" spans="2:11" ht="14.25" customHeight="1">
      <c r="B69" s="161" t="e">
        <f ca="1">_xludf.IFNA(VLOOKUP(C69,Inputs!$F$4:$G$43,2,0),"")</f>
        <v>#NAME?</v>
      </c>
      <c r="C69" s="58"/>
      <c r="D69" s="58"/>
      <c r="E69" s="190"/>
      <c r="F69" s="190"/>
      <c r="G69" s="190"/>
      <c r="H69" s="190"/>
      <c r="I69" s="190"/>
      <c r="J69" s="190"/>
      <c r="K69" s="222"/>
    </row>
    <row r="70" spans="2:11" ht="14.25" customHeight="1">
      <c r="B70" s="161" t="e">
        <f ca="1">_xludf.IFNA(VLOOKUP(C70,Inputs!$F$4:$G$43,2,0),"")</f>
        <v>#NAME?</v>
      </c>
      <c r="C70" s="58"/>
      <c r="D70" s="58"/>
      <c r="E70" s="190"/>
      <c r="F70" s="190"/>
      <c r="G70" s="190"/>
      <c r="H70" s="190"/>
      <c r="I70" s="190"/>
      <c r="J70" s="190"/>
      <c r="K70" s="222"/>
    </row>
    <row r="71" spans="2:11" ht="14.25" customHeight="1">
      <c r="B71" s="161" t="e">
        <f ca="1">_xludf.IFNA(VLOOKUP(C71,Inputs!$F$4:$G$43,2,0),"")</f>
        <v>#NAME?</v>
      </c>
      <c r="C71" s="58"/>
      <c r="D71" s="58"/>
      <c r="E71" s="190"/>
      <c r="F71" s="190"/>
      <c r="G71" s="190"/>
      <c r="H71" s="190"/>
      <c r="I71" s="190"/>
      <c r="J71" s="190"/>
      <c r="K71" s="222"/>
    </row>
    <row r="72" spans="2:11" ht="14.25" customHeight="1">
      <c r="B72" s="161" t="e">
        <f ca="1">_xludf.IFNA(VLOOKUP(C72,Inputs!$F$4:$G$43,2,0),"")</f>
        <v>#NAME?</v>
      </c>
      <c r="C72" s="58"/>
      <c r="D72" s="58"/>
      <c r="E72" s="190"/>
      <c r="F72" s="190"/>
      <c r="G72" s="190"/>
      <c r="H72" s="190"/>
      <c r="I72" s="190"/>
      <c r="J72" s="190"/>
      <c r="K72" s="222"/>
    </row>
    <row r="73" spans="2:11" ht="14.25" customHeight="1">
      <c r="B73" s="161" t="e">
        <f ca="1">_xludf.IFNA(VLOOKUP(C73,Inputs!$F$4:$G$43,2,0),"")</f>
        <v>#NAME?</v>
      </c>
      <c r="C73" s="58"/>
      <c r="D73" s="58"/>
      <c r="E73" s="190"/>
      <c r="F73" s="190"/>
      <c r="G73" s="190"/>
      <c r="H73" s="190"/>
      <c r="I73" s="190"/>
      <c r="J73" s="190"/>
      <c r="K73" s="222"/>
    </row>
    <row r="74" spans="2:11" ht="14.25" customHeight="1">
      <c r="B74" s="161" t="e">
        <f ca="1">_xludf.IFNA(VLOOKUP(C74,Inputs!$F$4:$G$43,2,0),"")</f>
        <v>#NAME?</v>
      </c>
      <c r="C74" s="58"/>
      <c r="D74" s="58"/>
      <c r="E74" s="190"/>
      <c r="F74" s="190"/>
      <c r="G74" s="190"/>
      <c r="H74" s="190"/>
      <c r="I74" s="190"/>
      <c r="J74" s="190"/>
      <c r="K74" s="222"/>
    </row>
    <row r="75" spans="2:11" ht="14.25" customHeight="1">
      <c r="B75" s="161" t="e">
        <f ca="1">_xludf.IFNA(VLOOKUP(C75,Inputs!$F$4:$G$43,2,0),"")</f>
        <v>#NAME?</v>
      </c>
      <c r="C75" s="58"/>
      <c r="D75" s="58"/>
      <c r="E75" s="190"/>
      <c r="F75" s="190"/>
      <c r="G75" s="190"/>
      <c r="H75" s="190"/>
      <c r="I75" s="190"/>
      <c r="J75" s="190"/>
      <c r="K75" s="222"/>
    </row>
    <row r="76" spans="2:11" ht="14.25" customHeight="1">
      <c r="B76" s="161" t="e">
        <f ca="1">_xludf.IFNA(VLOOKUP(C76,Inputs!$F$4:$G$43,2,0),"")</f>
        <v>#NAME?</v>
      </c>
      <c r="C76" s="58"/>
      <c r="D76" s="58"/>
      <c r="E76" s="190"/>
      <c r="F76" s="190"/>
      <c r="G76" s="190"/>
      <c r="H76" s="190"/>
      <c r="I76" s="190"/>
      <c r="J76" s="190"/>
      <c r="K76" s="222"/>
    </row>
    <row r="77" spans="2:11" ht="14.25" customHeight="1">
      <c r="B77" s="161" t="e">
        <f ca="1">_xludf.IFNA(VLOOKUP(C77,Inputs!$F$4:$G$43,2,0),"")</f>
        <v>#NAME?</v>
      </c>
      <c r="C77" s="58"/>
      <c r="D77" s="58"/>
      <c r="E77" s="190"/>
      <c r="F77" s="190"/>
      <c r="G77" s="190"/>
      <c r="H77" s="190"/>
      <c r="I77" s="190"/>
      <c r="J77" s="190"/>
      <c r="K77" s="222"/>
    </row>
    <row r="78" spans="2:11" ht="14.25" customHeight="1">
      <c r="B78" s="161" t="e">
        <f ca="1">_xludf.IFNA(VLOOKUP(C78,Inputs!$F$4:$G$43,2,0),"")</f>
        <v>#NAME?</v>
      </c>
      <c r="C78" s="58"/>
      <c r="D78" s="58"/>
      <c r="E78" s="190"/>
      <c r="F78" s="190"/>
      <c r="G78" s="190"/>
      <c r="H78" s="190"/>
      <c r="I78" s="190"/>
      <c r="J78" s="190"/>
      <c r="K78" s="222"/>
    </row>
    <row r="79" spans="2:11" ht="14.25" customHeight="1">
      <c r="B79" s="161" t="e">
        <f ca="1">_xludf.IFNA(VLOOKUP(C79,Inputs!$F$4:$G$43,2,0),"")</f>
        <v>#NAME?</v>
      </c>
      <c r="C79" s="114"/>
      <c r="D79" s="114"/>
      <c r="E79" s="68"/>
      <c r="F79" s="68"/>
      <c r="G79" s="68"/>
      <c r="H79" s="68"/>
      <c r="I79" s="68"/>
      <c r="J79" s="68"/>
      <c r="K79" s="115"/>
    </row>
    <row r="80" spans="2:11" ht="14.25" customHeight="1">
      <c r="B80" s="161"/>
      <c r="C80" s="223"/>
      <c r="D80" s="116" t="s">
        <v>370</v>
      </c>
      <c r="E80" s="42">
        <f t="shared" ref="E80:J80" si="5">SUM(E65:E79)</f>
        <v>50000</v>
      </c>
      <c r="F80" s="42">
        <f t="shared" si="5"/>
        <v>59000</v>
      </c>
      <c r="G80" s="42">
        <f t="shared" si="5"/>
        <v>59000</v>
      </c>
      <c r="H80" s="42">
        <f t="shared" si="5"/>
        <v>59000</v>
      </c>
      <c r="I80" s="42">
        <f t="shared" si="5"/>
        <v>59000</v>
      </c>
      <c r="J80" s="42">
        <f t="shared" si="5"/>
        <v>59000</v>
      </c>
      <c r="K80" s="117"/>
    </row>
    <row r="81" spans="2:11" ht="14.25" customHeight="1">
      <c r="B81" s="161"/>
      <c r="C81" s="223"/>
      <c r="D81" s="116" t="s">
        <v>287</v>
      </c>
      <c r="E81" s="224"/>
      <c r="F81" s="118">
        <f t="shared" ref="F81:J81" si="6">IFERROR(F80/F$8,"-")</f>
        <v>337.14285714285717</v>
      </c>
      <c r="G81" s="118">
        <f t="shared" si="6"/>
        <v>262.22222222222223</v>
      </c>
      <c r="H81" s="118">
        <f t="shared" si="6"/>
        <v>196.66666666666666</v>
      </c>
      <c r="I81" s="118">
        <f t="shared" si="6"/>
        <v>178.78787878787878</v>
      </c>
      <c r="J81" s="118">
        <f t="shared" si="6"/>
        <v>178.78787878787878</v>
      </c>
      <c r="K81" s="117"/>
    </row>
    <row r="82" spans="2:11" ht="14.25" customHeight="1">
      <c r="B82" s="161"/>
      <c r="C82" s="225" t="s">
        <v>371</v>
      </c>
      <c r="D82" s="119"/>
      <c r="E82" s="42"/>
      <c r="F82" s="42"/>
      <c r="G82" s="42"/>
      <c r="H82" s="42"/>
      <c r="I82" s="42"/>
      <c r="J82" s="42"/>
      <c r="K82" s="117"/>
    </row>
    <row r="83" spans="2:11" ht="14.25" customHeight="1">
      <c r="B83" s="161" t="e">
        <f ca="1">_xludf.IFNA(VLOOKUP(C83,Inputs!$F$4:$G$43,2,0),"")</f>
        <v>#NAME?</v>
      </c>
      <c r="C83" s="58" t="s">
        <v>327</v>
      </c>
      <c r="D83" s="58" t="s">
        <v>372</v>
      </c>
      <c r="E83" s="190">
        <v>25000</v>
      </c>
      <c r="F83" s="190"/>
      <c r="G83" s="190"/>
      <c r="H83" s="190"/>
      <c r="I83" s="190"/>
      <c r="J83" s="190"/>
      <c r="K83" s="222"/>
    </row>
    <row r="84" spans="2:11" ht="14.25" customHeight="1">
      <c r="B84" s="161" t="e">
        <f ca="1">_xludf.IFNA(VLOOKUP(C84,Inputs!$F$4:$G$43,2,0),"")</f>
        <v>#NAME?</v>
      </c>
      <c r="C84" s="58" t="s">
        <v>327</v>
      </c>
      <c r="D84" s="58" t="s">
        <v>373</v>
      </c>
      <c r="E84" s="190">
        <v>700000</v>
      </c>
      <c r="F84" s="190"/>
      <c r="G84" s="190"/>
      <c r="H84" s="190"/>
      <c r="I84" s="190"/>
      <c r="J84" s="190"/>
      <c r="K84" s="222" t="s">
        <v>374</v>
      </c>
    </row>
    <row r="85" spans="2:11" ht="14.25" customHeight="1">
      <c r="B85" s="161" t="e">
        <f ca="1">_xludf.IFNA(VLOOKUP(C85,Inputs!$F$4:$G$43,2,0),"")</f>
        <v>#NAME?</v>
      </c>
      <c r="C85" s="58" t="s">
        <v>375</v>
      </c>
      <c r="D85" s="58" t="s">
        <v>376</v>
      </c>
      <c r="E85" s="190">
        <v>3000</v>
      </c>
      <c r="F85" s="190">
        <v>6000</v>
      </c>
      <c r="G85" s="190">
        <v>6180</v>
      </c>
      <c r="H85" s="190">
        <v>6365</v>
      </c>
      <c r="I85" s="190">
        <v>6556</v>
      </c>
      <c r="J85" s="190">
        <v>6753</v>
      </c>
      <c r="K85" s="222" t="s">
        <v>377</v>
      </c>
    </row>
    <row r="86" spans="2:11" ht="14.25" customHeight="1">
      <c r="B86" s="161" t="e">
        <f ca="1">_xludf.IFNA(VLOOKUP(C86,Inputs!$F$4:$G$43,2,0),"")</f>
        <v>#NAME?</v>
      </c>
      <c r="C86" s="58" t="s">
        <v>378</v>
      </c>
      <c r="D86" s="58" t="s">
        <v>379</v>
      </c>
      <c r="E86" s="190"/>
      <c r="F86" s="190">
        <v>14000</v>
      </c>
      <c r="G86" s="190">
        <v>14500</v>
      </c>
      <c r="H86" s="190">
        <v>15000</v>
      </c>
      <c r="I86" s="190">
        <v>15500</v>
      </c>
      <c r="J86" s="190">
        <v>16000</v>
      </c>
      <c r="K86" s="222"/>
    </row>
    <row r="87" spans="2:11" ht="14.25" customHeight="1">
      <c r="B87" s="161" t="e">
        <f ca="1">_xludf.IFNA(VLOOKUP(C87,Inputs!$F$4:$G$43,2,0),"")</f>
        <v>#NAME?</v>
      </c>
      <c r="C87" s="58" t="s">
        <v>380</v>
      </c>
      <c r="D87" s="58" t="s">
        <v>381</v>
      </c>
      <c r="E87" s="190"/>
      <c r="F87" s="190">
        <v>10000</v>
      </c>
      <c r="G87" s="190">
        <v>15000</v>
      </c>
      <c r="H87" s="190">
        <v>15000</v>
      </c>
      <c r="I87" s="190">
        <v>15000</v>
      </c>
      <c r="J87" s="190">
        <v>15000</v>
      </c>
      <c r="K87" s="222"/>
    </row>
    <row r="88" spans="2:11" ht="14.25" customHeight="1">
      <c r="B88" s="161" t="e">
        <f ca="1">_xludf.IFNA(VLOOKUP(C88,Inputs!$F$4:$G$43,2,0),"")</f>
        <v>#NAME?</v>
      </c>
      <c r="C88" s="58" t="s">
        <v>382</v>
      </c>
      <c r="D88" s="58" t="s">
        <v>383</v>
      </c>
      <c r="E88" s="190"/>
      <c r="F88" s="190">
        <v>23970</v>
      </c>
      <c r="G88" s="190">
        <v>23970</v>
      </c>
      <c r="H88" s="190">
        <v>23970</v>
      </c>
      <c r="I88" s="190">
        <v>23970</v>
      </c>
      <c r="J88" s="190">
        <v>23970</v>
      </c>
      <c r="K88" s="222" t="s">
        <v>384</v>
      </c>
    </row>
    <row r="89" spans="2:11" ht="14.25" customHeight="1">
      <c r="B89" s="161" t="e">
        <f ca="1">_xludf.IFNA(VLOOKUP(C89,Inputs!$F$4:$G$43,2,0),"")</f>
        <v>#NAME?</v>
      </c>
      <c r="C89" s="58" t="s">
        <v>329</v>
      </c>
      <c r="D89" s="58" t="s">
        <v>385</v>
      </c>
      <c r="E89" s="190">
        <f>350*6</f>
        <v>2100</v>
      </c>
      <c r="F89" s="190">
        <f t="shared" ref="F89:J89" si="7">350*12</f>
        <v>4200</v>
      </c>
      <c r="G89" s="190">
        <f t="shared" si="7"/>
        <v>4200</v>
      </c>
      <c r="H89" s="190">
        <f t="shared" si="7"/>
        <v>4200</v>
      </c>
      <c r="I89" s="190">
        <f t="shared" si="7"/>
        <v>4200</v>
      </c>
      <c r="J89" s="190">
        <f t="shared" si="7"/>
        <v>4200</v>
      </c>
      <c r="K89" s="222" t="s">
        <v>386</v>
      </c>
    </row>
    <row r="90" spans="2:11" ht="14.25" customHeight="1">
      <c r="B90" s="161" t="e">
        <f ca="1">_xludf.IFNA(VLOOKUP(C90,Inputs!$F$4:$G$43,2,0),"")</f>
        <v>#NAME?</v>
      </c>
      <c r="C90" s="58"/>
      <c r="D90" s="58"/>
      <c r="E90" s="190"/>
      <c r="F90" s="190"/>
      <c r="G90" s="190"/>
      <c r="H90" s="190"/>
      <c r="I90" s="190"/>
      <c r="J90" s="190"/>
      <c r="K90" s="222"/>
    </row>
    <row r="91" spans="2:11" ht="14.25" customHeight="1">
      <c r="B91" s="161" t="e">
        <f ca="1">_xludf.IFNA(VLOOKUP(C91,Inputs!$F$4:$G$43,2,0),"")</f>
        <v>#NAME?</v>
      </c>
      <c r="C91" s="58" t="s">
        <v>387</v>
      </c>
      <c r="D91" s="58" t="s">
        <v>388</v>
      </c>
      <c r="E91" s="190">
        <f>13000*6</f>
        <v>78000</v>
      </c>
      <c r="F91" s="190">
        <f t="shared" ref="F91:J91" si="8">13000*12</f>
        <v>156000</v>
      </c>
      <c r="G91" s="190">
        <f t="shared" si="8"/>
        <v>156000</v>
      </c>
      <c r="H91" s="190">
        <f t="shared" si="8"/>
        <v>156000</v>
      </c>
      <c r="I91" s="190">
        <f t="shared" si="8"/>
        <v>156000</v>
      </c>
      <c r="J91" s="190">
        <f t="shared" si="8"/>
        <v>156000</v>
      </c>
      <c r="K91" s="222" t="s">
        <v>389</v>
      </c>
    </row>
    <row r="92" spans="2:11" ht="14.25" customHeight="1">
      <c r="B92" s="161" t="e">
        <f ca="1">_xludf.IFNA(VLOOKUP(C92,Inputs!$F$4:$G$43,2,0),"")</f>
        <v>#NAME?</v>
      </c>
      <c r="C92" s="58"/>
      <c r="D92" s="58"/>
      <c r="E92" s="190"/>
      <c r="F92" s="190"/>
      <c r="G92" s="190"/>
      <c r="H92" s="190"/>
      <c r="I92" s="190"/>
      <c r="J92" s="190"/>
      <c r="K92" s="222"/>
    </row>
    <row r="93" spans="2:11" ht="14.25" customHeight="1">
      <c r="B93" s="161" t="e">
        <f ca="1">_xludf.IFNA(VLOOKUP(C93,Inputs!$F$4:$G$43,2,0),"")</f>
        <v>#NAME?</v>
      </c>
      <c r="C93" s="58"/>
      <c r="D93" s="58"/>
      <c r="E93" s="190"/>
      <c r="F93" s="190"/>
      <c r="G93" s="190"/>
      <c r="H93" s="190"/>
      <c r="I93" s="190"/>
      <c r="J93" s="190"/>
      <c r="K93" s="222"/>
    </row>
    <row r="94" spans="2:11" ht="14.25" customHeight="1">
      <c r="B94" s="161" t="e">
        <f ca="1">_xludf.IFNA(VLOOKUP(C94,Inputs!$F$4:$G$43,2,0),"")</f>
        <v>#NAME?</v>
      </c>
      <c r="C94" s="58"/>
      <c r="D94" s="58"/>
      <c r="E94" s="190"/>
      <c r="F94" s="190"/>
      <c r="G94" s="190"/>
      <c r="H94" s="190"/>
      <c r="I94" s="190"/>
      <c r="J94" s="190"/>
      <c r="K94" s="222"/>
    </row>
    <row r="95" spans="2:11" ht="14.25" customHeight="1">
      <c r="B95" s="161" t="e">
        <f ca="1">_xludf.IFNA(VLOOKUP(C95,Inputs!$F$4:$G$43,2,0),"")</f>
        <v>#NAME?</v>
      </c>
      <c r="C95" s="58"/>
      <c r="D95" s="58"/>
      <c r="E95" s="190"/>
      <c r="F95" s="190"/>
      <c r="G95" s="190"/>
      <c r="H95" s="190"/>
      <c r="I95" s="190"/>
      <c r="J95" s="190"/>
      <c r="K95" s="222"/>
    </row>
    <row r="96" spans="2:11" ht="14.25" customHeight="1">
      <c r="B96" s="161" t="e">
        <f ca="1">_xludf.IFNA(VLOOKUP(C96,Inputs!$F$4:$G$43,2,0),"")</f>
        <v>#NAME?</v>
      </c>
      <c r="C96" s="58"/>
      <c r="D96" s="58"/>
      <c r="E96" s="190"/>
      <c r="F96" s="190"/>
      <c r="G96" s="190"/>
      <c r="H96" s="190"/>
      <c r="I96" s="190"/>
      <c r="J96" s="190"/>
      <c r="K96" s="222"/>
    </row>
    <row r="97" spans="2:11" ht="14.25" customHeight="1">
      <c r="B97" s="161" t="e">
        <f ca="1">_xludf.IFNA(VLOOKUP(C97,Inputs!$F$4:$G$43,2,0),"")</f>
        <v>#NAME?</v>
      </c>
      <c r="C97" s="114"/>
      <c r="D97" s="114"/>
      <c r="E97" s="68"/>
      <c r="F97" s="68"/>
      <c r="G97" s="68"/>
      <c r="H97" s="68"/>
      <c r="I97" s="68"/>
      <c r="J97" s="68"/>
      <c r="K97" s="115"/>
    </row>
    <row r="98" spans="2:11" ht="14.25" customHeight="1">
      <c r="B98" s="161"/>
      <c r="C98" s="223"/>
      <c r="D98" s="116" t="s">
        <v>390</v>
      </c>
      <c r="E98" s="42">
        <f t="shared" ref="E98:J98" si="9">SUM(E83:E97)</f>
        <v>808100</v>
      </c>
      <c r="F98" s="42">
        <f t="shared" si="9"/>
        <v>214170</v>
      </c>
      <c r="G98" s="42">
        <f t="shared" si="9"/>
        <v>219850</v>
      </c>
      <c r="H98" s="42">
        <f t="shared" si="9"/>
        <v>220535</v>
      </c>
      <c r="I98" s="42">
        <f t="shared" si="9"/>
        <v>221226</v>
      </c>
      <c r="J98" s="42">
        <f t="shared" si="9"/>
        <v>221923</v>
      </c>
      <c r="K98" s="117"/>
    </row>
    <row r="99" spans="2:11" ht="14.25" customHeight="1">
      <c r="B99" s="161"/>
      <c r="C99" s="226"/>
      <c r="D99" s="120" t="s">
        <v>287</v>
      </c>
      <c r="E99" s="227"/>
      <c r="F99" s="121">
        <f t="shared" ref="F99:J99" si="10">IFERROR(F98/F$8,"-")</f>
        <v>1223.8285714285714</v>
      </c>
      <c r="G99" s="121">
        <f t="shared" si="10"/>
        <v>977.11111111111109</v>
      </c>
      <c r="H99" s="121">
        <f t="shared" si="10"/>
        <v>735.11666666666667</v>
      </c>
      <c r="I99" s="121">
        <f t="shared" si="10"/>
        <v>670.38181818181818</v>
      </c>
      <c r="J99" s="121">
        <f t="shared" si="10"/>
        <v>672.4939393939394</v>
      </c>
      <c r="K99" s="122"/>
    </row>
    <row r="100" spans="2:11" ht="21" customHeight="1">
      <c r="B100" s="228"/>
      <c r="C100" s="123"/>
      <c r="D100" s="33" t="s">
        <v>391</v>
      </c>
      <c r="E100" s="104">
        <f t="shared" ref="E100:J100" si="11">E98+E80+E62+E44</f>
        <v>891205</v>
      </c>
      <c r="F100" s="104">
        <f t="shared" si="11"/>
        <v>542075.125</v>
      </c>
      <c r="G100" s="104">
        <f t="shared" si="11"/>
        <v>619450.875</v>
      </c>
      <c r="H100" s="104">
        <f t="shared" si="11"/>
        <v>712529.5</v>
      </c>
      <c r="I100" s="104">
        <f t="shared" si="11"/>
        <v>765587.95</v>
      </c>
      <c r="J100" s="104">
        <f t="shared" si="11"/>
        <v>791584.95</v>
      </c>
      <c r="K100" s="124"/>
    </row>
    <row r="101" spans="2:11" ht="20.25" customHeight="1">
      <c r="B101" s="165"/>
      <c r="C101" s="185"/>
      <c r="D101" s="229" t="s">
        <v>128</v>
      </c>
      <c r="E101" s="125"/>
      <c r="F101" s="230">
        <f t="shared" ref="F101:J101" si="12">IFERROR(F100/F$8,"-")</f>
        <v>3097.5721428571428</v>
      </c>
      <c r="G101" s="230">
        <f t="shared" si="12"/>
        <v>2753.1149999999998</v>
      </c>
      <c r="H101" s="230">
        <f t="shared" si="12"/>
        <v>2375.0983333333334</v>
      </c>
      <c r="I101" s="230">
        <f t="shared" si="12"/>
        <v>2319.9634848484848</v>
      </c>
      <c r="J101" s="230">
        <f t="shared" si="12"/>
        <v>2398.7422727272724</v>
      </c>
      <c r="K101" s="172"/>
    </row>
    <row r="102" spans="2:11" ht="14.25" customHeight="1">
      <c r="B102" s="35"/>
      <c r="C102" s="5"/>
      <c r="D102" s="5"/>
    </row>
    <row r="103" spans="2:11" ht="14.25" customHeight="1">
      <c r="B103" s="35"/>
      <c r="C103" s="5"/>
      <c r="D103" s="5"/>
    </row>
    <row r="104" spans="2:11" ht="14.25" customHeight="1">
      <c r="B104" s="35"/>
      <c r="C104" s="5"/>
      <c r="D104" s="5"/>
    </row>
    <row r="105" spans="2:11" ht="14.25" customHeight="1">
      <c r="B105" s="35"/>
      <c r="C105" s="5"/>
      <c r="D105" s="5"/>
    </row>
    <row r="106" spans="2:11" ht="14.25" customHeight="1">
      <c r="B106" s="35"/>
      <c r="C106" s="5"/>
      <c r="D106" s="5"/>
    </row>
    <row r="107" spans="2:11" ht="14.25" customHeight="1">
      <c r="B107" s="35"/>
      <c r="C107" s="5"/>
      <c r="D107" s="5"/>
    </row>
    <row r="108" spans="2:11" ht="14.25" customHeight="1">
      <c r="B108" s="35"/>
      <c r="C108" s="5"/>
      <c r="D108" s="5"/>
    </row>
    <row r="109" spans="2:11" ht="14.25" customHeight="1">
      <c r="B109" s="35"/>
      <c r="C109" s="5"/>
      <c r="D109" s="5"/>
    </row>
    <row r="110" spans="2:11" ht="14.25" customHeight="1">
      <c r="C110" s="5"/>
      <c r="D110" s="5"/>
    </row>
    <row r="111" spans="2:11" ht="14.25" customHeight="1">
      <c r="C111" s="5"/>
      <c r="D111" s="5"/>
    </row>
    <row r="112" spans="2:11" ht="14.25" customHeight="1">
      <c r="C112" s="5"/>
      <c r="D112" s="5"/>
    </row>
    <row r="113" spans="3:4" ht="14.25" customHeight="1">
      <c r="C113" s="5"/>
      <c r="D113" s="5"/>
    </row>
    <row r="114" spans="3:4" ht="14.25" customHeight="1">
      <c r="C114" s="5"/>
      <c r="D114" s="5"/>
    </row>
    <row r="115" spans="3:4" ht="14.25" customHeight="1">
      <c r="C115" s="5"/>
      <c r="D115" s="5"/>
    </row>
    <row r="116" spans="3:4" ht="14.25" customHeight="1">
      <c r="C116" s="5"/>
      <c r="D116" s="5"/>
    </row>
    <row r="117" spans="3:4" ht="14.25" customHeight="1">
      <c r="C117" s="5"/>
      <c r="D117" s="5"/>
    </row>
    <row r="118" spans="3:4" ht="14.25" customHeight="1">
      <c r="C118" s="5"/>
      <c r="D118" s="5"/>
    </row>
    <row r="119" spans="3:4" ht="14.25" customHeight="1">
      <c r="C119" s="5"/>
      <c r="D119" s="5"/>
    </row>
    <row r="120" spans="3:4" ht="14.25" customHeight="1">
      <c r="C120" s="5"/>
      <c r="D120" s="5"/>
    </row>
    <row r="121" spans="3:4" ht="14.25" customHeight="1">
      <c r="C121" s="5"/>
      <c r="D121" s="5"/>
    </row>
    <row r="122" spans="3:4" ht="14.25" customHeight="1">
      <c r="C122" s="5"/>
      <c r="D122" s="5"/>
    </row>
    <row r="123" spans="3:4" ht="14.25" customHeight="1">
      <c r="C123" s="5"/>
      <c r="D123" s="5"/>
    </row>
    <row r="124" spans="3:4" ht="14.25" customHeight="1">
      <c r="C124" s="5"/>
      <c r="D124" s="5"/>
    </row>
    <row r="125" spans="3:4" ht="14.25" customHeight="1">
      <c r="C125" s="5"/>
      <c r="D125" s="5"/>
    </row>
    <row r="126" spans="3:4" ht="14.25" customHeight="1">
      <c r="C126" s="5"/>
      <c r="D126" s="5"/>
    </row>
    <row r="127" spans="3:4" ht="14.25" customHeight="1">
      <c r="C127" s="5"/>
      <c r="D127" s="5"/>
    </row>
    <row r="128" spans="3:4" ht="14.25" customHeight="1">
      <c r="C128" s="5"/>
      <c r="D128" s="5"/>
    </row>
    <row r="129" spans="3:4" ht="14.25" customHeight="1">
      <c r="C129" s="5"/>
      <c r="D129" s="5"/>
    </row>
    <row r="130" spans="3:4" ht="14.25" customHeight="1">
      <c r="C130" s="5"/>
      <c r="D130" s="5"/>
    </row>
    <row r="131" spans="3:4" ht="14.25" customHeight="1">
      <c r="C131" s="5"/>
      <c r="D131" s="5"/>
    </row>
    <row r="132" spans="3:4" ht="14.25" customHeight="1">
      <c r="C132" s="5"/>
      <c r="D132" s="5"/>
    </row>
    <row r="133" spans="3:4" ht="14.25" customHeight="1">
      <c r="C133" s="5"/>
      <c r="D133" s="5"/>
    </row>
    <row r="134" spans="3:4" ht="14.25" customHeight="1">
      <c r="C134" s="5"/>
      <c r="D134" s="5"/>
    </row>
    <row r="135" spans="3:4" ht="14.25" customHeight="1">
      <c r="C135" s="5"/>
      <c r="D135" s="5"/>
    </row>
    <row r="136" spans="3:4" ht="14.25" customHeight="1">
      <c r="C136" s="5"/>
      <c r="D136" s="5"/>
    </row>
    <row r="137" spans="3:4" ht="14.25" customHeight="1">
      <c r="C137" s="5"/>
      <c r="D137" s="5"/>
    </row>
    <row r="138" spans="3:4" ht="14.25" customHeight="1">
      <c r="C138" s="5"/>
      <c r="D138" s="5"/>
    </row>
    <row r="139" spans="3:4" ht="14.25" customHeight="1">
      <c r="C139" s="5"/>
      <c r="D139" s="5"/>
    </row>
    <row r="140" spans="3:4" ht="14.25" customHeight="1">
      <c r="C140" s="5"/>
      <c r="D140" s="5"/>
    </row>
    <row r="141" spans="3:4" ht="14.25" customHeight="1">
      <c r="C141" s="5"/>
      <c r="D141" s="5"/>
    </row>
    <row r="142" spans="3:4" ht="14.25" customHeight="1">
      <c r="C142" s="5"/>
      <c r="D142" s="5"/>
    </row>
    <row r="143" spans="3:4" ht="14.25" customHeight="1">
      <c r="C143" s="5"/>
      <c r="D143" s="5"/>
    </row>
    <row r="144" spans="3:4" ht="14.25" customHeight="1">
      <c r="C144" s="5"/>
      <c r="D144" s="5"/>
    </row>
    <row r="145" spans="3:4" ht="14.25" customHeight="1">
      <c r="C145" s="5"/>
      <c r="D145" s="5"/>
    </row>
    <row r="146" spans="3:4" ht="14.25" customHeight="1">
      <c r="C146" s="5"/>
      <c r="D146" s="5"/>
    </row>
    <row r="147" spans="3:4" ht="14.25" customHeight="1">
      <c r="C147" s="5"/>
      <c r="D147" s="5"/>
    </row>
    <row r="148" spans="3:4" ht="14.25" customHeight="1">
      <c r="C148" s="5"/>
      <c r="D148" s="5"/>
    </row>
    <row r="149" spans="3:4" ht="14.25" customHeight="1">
      <c r="C149" s="5"/>
      <c r="D149" s="5"/>
    </row>
    <row r="150" spans="3:4" ht="14.25" customHeight="1">
      <c r="C150" s="5"/>
      <c r="D150" s="5"/>
    </row>
    <row r="151" spans="3:4" ht="14.25" customHeight="1">
      <c r="C151" s="5"/>
      <c r="D151" s="5"/>
    </row>
    <row r="152" spans="3:4" ht="14.25" customHeight="1">
      <c r="C152" s="5"/>
      <c r="D152" s="5"/>
    </row>
    <row r="153" spans="3:4" ht="14.25" customHeight="1">
      <c r="C153" s="5"/>
      <c r="D153" s="5"/>
    </row>
    <row r="154" spans="3:4" ht="14.25" customHeight="1">
      <c r="C154" s="5"/>
      <c r="D154" s="5"/>
    </row>
    <row r="155" spans="3:4" ht="14.25" customHeight="1">
      <c r="C155" s="5"/>
      <c r="D155" s="5"/>
    </row>
    <row r="156" spans="3:4" ht="14.25" customHeight="1">
      <c r="C156" s="5"/>
      <c r="D156" s="5"/>
    </row>
    <row r="157" spans="3:4" ht="14.25" customHeight="1">
      <c r="C157" s="5"/>
      <c r="D157" s="5"/>
    </row>
    <row r="158" spans="3:4" ht="14.25" customHeight="1">
      <c r="C158" s="5"/>
      <c r="D158" s="5"/>
    </row>
    <row r="159" spans="3:4" ht="14.25" customHeight="1">
      <c r="C159" s="5"/>
      <c r="D159" s="5"/>
    </row>
    <row r="160" spans="3:4" ht="14.25" customHeight="1">
      <c r="C160" s="5"/>
      <c r="D160" s="5"/>
    </row>
    <row r="161" spans="3:4" ht="14.25" customHeight="1">
      <c r="C161" s="5"/>
      <c r="D161" s="5"/>
    </row>
    <row r="162" spans="3:4" ht="14.25" customHeight="1">
      <c r="C162" s="5"/>
      <c r="D162" s="5"/>
    </row>
    <row r="163" spans="3:4" ht="14.25" customHeight="1">
      <c r="C163" s="5"/>
      <c r="D163" s="5"/>
    </row>
    <row r="164" spans="3:4" ht="14.25" customHeight="1">
      <c r="C164" s="5"/>
      <c r="D164" s="5"/>
    </row>
    <row r="165" spans="3:4" ht="14.25" customHeight="1">
      <c r="C165" s="5"/>
      <c r="D165" s="5"/>
    </row>
    <row r="166" spans="3:4" ht="14.25" customHeight="1">
      <c r="C166" s="5"/>
      <c r="D166" s="5"/>
    </row>
    <row r="167" spans="3:4" ht="14.25" customHeight="1">
      <c r="C167" s="5"/>
      <c r="D167" s="5"/>
    </row>
    <row r="168" spans="3:4" ht="14.25" customHeight="1">
      <c r="C168" s="5"/>
      <c r="D168" s="5"/>
    </row>
    <row r="169" spans="3:4" ht="14.25" customHeight="1">
      <c r="C169" s="5"/>
      <c r="D169" s="5"/>
    </row>
    <row r="170" spans="3:4" ht="14.25" customHeight="1">
      <c r="C170" s="5"/>
      <c r="D170" s="5"/>
    </row>
    <row r="171" spans="3:4" ht="14.25" customHeight="1">
      <c r="C171" s="5"/>
      <c r="D171" s="5"/>
    </row>
    <row r="172" spans="3:4" ht="14.25" customHeight="1">
      <c r="C172" s="5"/>
      <c r="D172" s="5"/>
    </row>
    <row r="173" spans="3:4" ht="14.25" customHeight="1">
      <c r="C173" s="5"/>
      <c r="D173" s="5"/>
    </row>
    <row r="174" spans="3:4" ht="14.25" customHeight="1">
      <c r="C174" s="5"/>
      <c r="D174" s="5"/>
    </row>
    <row r="175" spans="3:4" ht="14.25" customHeight="1">
      <c r="C175" s="5"/>
      <c r="D175" s="5"/>
    </row>
    <row r="176" spans="3:4" ht="14.25" customHeight="1">
      <c r="C176" s="5"/>
      <c r="D176" s="5"/>
    </row>
    <row r="177" spans="3:4" ht="14.25" customHeight="1">
      <c r="C177" s="5"/>
      <c r="D177" s="5"/>
    </row>
    <row r="178" spans="3:4" ht="14.25" customHeight="1">
      <c r="C178" s="5"/>
      <c r="D178" s="5"/>
    </row>
    <row r="179" spans="3:4" ht="14.25" customHeight="1">
      <c r="C179" s="5"/>
      <c r="D179" s="5"/>
    </row>
    <row r="180" spans="3:4" ht="14.25" customHeight="1">
      <c r="C180" s="5"/>
      <c r="D180" s="5"/>
    </row>
    <row r="181" spans="3:4" ht="14.25" customHeight="1">
      <c r="C181" s="5"/>
      <c r="D181" s="5"/>
    </row>
    <row r="182" spans="3:4" ht="14.25" customHeight="1">
      <c r="C182" s="5"/>
      <c r="D182" s="5"/>
    </row>
    <row r="183" spans="3:4" ht="14.25" customHeight="1">
      <c r="C183" s="5"/>
      <c r="D183" s="5"/>
    </row>
    <row r="184" spans="3:4" ht="14.25" customHeight="1">
      <c r="C184" s="5"/>
      <c r="D184" s="5"/>
    </row>
    <row r="185" spans="3:4" ht="14.25" customHeight="1">
      <c r="C185" s="5"/>
      <c r="D185" s="5"/>
    </row>
    <row r="186" spans="3:4" ht="14.25" customHeight="1">
      <c r="C186" s="5"/>
      <c r="D186" s="5"/>
    </row>
    <row r="187" spans="3:4" ht="14.25" customHeight="1">
      <c r="C187" s="5"/>
      <c r="D187" s="5"/>
    </row>
    <row r="188" spans="3:4" ht="14.25" customHeight="1">
      <c r="C188" s="5"/>
      <c r="D188" s="5"/>
    </row>
    <row r="189" spans="3:4" ht="14.25" customHeight="1">
      <c r="C189" s="5"/>
      <c r="D189" s="5"/>
    </row>
    <row r="190" spans="3:4" ht="14.25" customHeight="1">
      <c r="C190" s="5"/>
      <c r="D190" s="5"/>
    </row>
    <row r="191" spans="3:4" ht="14.25" customHeight="1">
      <c r="C191" s="5"/>
      <c r="D191" s="5"/>
    </row>
    <row r="192" spans="3:4" ht="14.25" customHeight="1">
      <c r="C192" s="5"/>
      <c r="D192" s="5"/>
    </row>
    <row r="193" spans="3:4" ht="14.25" customHeight="1">
      <c r="C193" s="5"/>
      <c r="D193" s="5"/>
    </row>
    <row r="194" spans="3:4" ht="14.25" customHeight="1">
      <c r="C194" s="5"/>
      <c r="D194" s="5"/>
    </row>
    <row r="195" spans="3:4" ht="14.25" customHeight="1">
      <c r="C195" s="5"/>
      <c r="D195" s="5"/>
    </row>
    <row r="196" spans="3:4" ht="14.25" customHeight="1">
      <c r="C196" s="5"/>
      <c r="D196" s="5"/>
    </row>
    <row r="197" spans="3:4" ht="14.25" customHeight="1">
      <c r="C197" s="5"/>
      <c r="D197" s="5"/>
    </row>
    <row r="198" spans="3:4" ht="14.25" customHeight="1">
      <c r="C198" s="5"/>
      <c r="D198" s="5"/>
    </row>
    <row r="199" spans="3:4" ht="14.25" customHeight="1">
      <c r="C199" s="5"/>
      <c r="D199" s="5"/>
    </row>
    <row r="200" spans="3:4" ht="14.25" customHeight="1">
      <c r="C200" s="5"/>
      <c r="D200" s="5"/>
    </row>
    <row r="201" spans="3:4" ht="14.25" customHeight="1">
      <c r="C201" s="5"/>
      <c r="D201" s="5"/>
    </row>
    <row r="202" spans="3:4" ht="14.25" customHeight="1">
      <c r="C202" s="5"/>
      <c r="D202" s="5"/>
    </row>
    <row r="203" spans="3:4" ht="14.25" customHeight="1">
      <c r="C203" s="5"/>
      <c r="D203" s="5"/>
    </row>
    <row r="204" spans="3:4" ht="14.25" customHeight="1">
      <c r="C204" s="5"/>
      <c r="D204" s="5"/>
    </row>
    <row r="205" spans="3:4" ht="14.25" customHeight="1">
      <c r="C205" s="5"/>
      <c r="D205" s="5"/>
    </row>
    <row r="206" spans="3:4" ht="14.25" customHeight="1">
      <c r="C206" s="5"/>
      <c r="D206" s="5"/>
    </row>
    <row r="207" spans="3:4" ht="14.25" customHeight="1">
      <c r="C207" s="5"/>
      <c r="D207" s="5"/>
    </row>
    <row r="208" spans="3:4" ht="14.25" customHeight="1">
      <c r="C208" s="5"/>
      <c r="D208" s="5"/>
    </row>
    <row r="209" spans="3:4" ht="14.25" customHeight="1">
      <c r="C209" s="5"/>
      <c r="D209" s="5"/>
    </row>
    <row r="210" spans="3:4" ht="14.25" customHeight="1">
      <c r="C210" s="5"/>
      <c r="D210" s="5"/>
    </row>
    <row r="211" spans="3:4" ht="14.25" customHeight="1">
      <c r="C211" s="5"/>
      <c r="D211" s="5"/>
    </row>
    <row r="212" spans="3:4" ht="14.25" customHeight="1">
      <c r="C212" s="5"/>
      <c r="D212" s="5"/>
    </row>
    <row r="213" spans="3:4" ht="14.25" customHeight="1">
      <c r="C213" s="5"/>
      <c r="D213" s="5"/>
    </row>
    <row r="214" spans="3:4" ht="14.25" customHeight="1">
      <c r="C214" s="5"/>
      <c r="D214" s="5"/>
    </row>
    <row r="215" spans="3:4" ht="14.25" customHeight="1">
      <c r="C215" s="5"/>
      <c r="D215" s="5"/>
    </row>
    <row r="216" spans="3:4" ht="14.25" customHeight="1">
      <c r="C216" s="5"/>
      <c r="D216" s="5"/>
    </row>
    <row r="217" spans="3:4" ht="14.25" customHeight="1">
      <c r="C217" s="5"/>
      <c r="D217" s="5"/>
    </row>
    <row r="218" spans="3:4" ht="14.25" customHeight="1">
      <c r="C218" s="5"/>
      <c r="D218" s="5"/>
    </row>
    <row r="219" spans="3:4" ht="14.25" customHeight="1">
      <c r="C219" s="5"/>
      <c r="D219" s="5"/>
    </row>
    <row r="220" spans="3:4" ht="14.25" customHeight="1">
      <c r="C220" s="5"/>
      <c r="D220" s="5"/>
    </row>
    <row r="221" spans="3:4" ht="14.25" customHeight="1">
      <c r="C221" s="5"/>
      <c r="D221" s="5"/>
    </row>
    <row r="222" spans="3:4" ht="14.25" customHeight="1">
      <c r="C222" s="5"/>
      <c r="D222" s="5"/>
    </row>
    <row r="223" spans="3:4" ht="14.25" customHeight="1">
      <c r="C223" s="5"/>
      <c r="D223" s="5"/>
    </row>
    <row r="224" spans="3:4" ht="14.25" customHeight="1">
      <c r="C224" s="5"/>
      <c r="D224" s="5"/>
    </row>
    <row r="225" spans="3:4" ht="14.25" customHeight="1">
      <c r="C225" s="5"/>
      <c r="D225" s="5"/>
    </row>
    <row r="226" spans="3:4" ht="14.25" customHeight="1">
      <c r="C226" s="5"/>
      <c r="D226" s="5"/>
    </row>
    <row r="227" spans="3:4" ht="14.25" customHeight="1">
      <c r="C227" s="5"/>
      <c r="D227" s="5"/>
    </row>
    <row r="228" spans="3:4" ht="14.25" customHeight="1">
      <c r="C228" s="5"/>
      <c r="D228" s="5"/>
    </row>
    <row r="229" spans="3:4" ht="14.25" customHeight="1">
      <c r="C229" s="5"/>
      <c r="D229" s="5"/>
    </row>
    <row r="230" spans="3:4" ht="14.25" customHeight="1">
      <c r="C230" s="5"/>
      <c r="D230" s="5"/>
    </row>
    <row r="231" spans="3:4" ht="14.25" customHeight="1">
      <c r="C231" s="5"/>
      <c r="D231" s="5"/>
    </row>
    <row r="232" spans="3:4" ht="14.25" customHeight="1">
      <c r="C232" s="5"/>
      <c r="D232" s="5"/>
    </row>
    <row r="233" spans="3:4" ht="14.25" customHeight="1">
      <c r="C233" s="5"/>
      <c r="D233" s="5"/>
    </row>
    <row r="234" spans="3:4" ht="14.25" customHeight="1">
      <c r="C234" s="5"/>
      <c r="D234" s="5"/>
    </row>
    <row r="235" spans="3:4" ht="14.25" customHeight="1">
      <c r="C235" s="5"/>
      <c r="D235" s="5"/>
    </row>
    <row r="236" spans="3:4" ht="14.25" customHeight="1">
      <c r="C236" s="5"/>
      <c r="D236" s="5"/>
    </row>
    <row r="237" spans="3:4" ht="14.25" customHeight="1">
      <c r="C237" s="5"/>
      <c r="D237" s="5"/>
    </row>
    <row r="238" spans="3:4" ht="14.25" customHeight="1">
      <c r="C238" s="5"/>
      <c r="D238" s="5"/>
    </row>
    <row r="239" spans="3:4" ht="14.25" customHeight="1">
      <c r="C239" s="5"/>
      <c r="D239" s="5"/>
    </row>
    <row r="240" spans="3:4" ht="14.25" customHeight="1">
      <c r="C240" s="5"/>
      <c r="D240" s="5"/>
    </row>
    <row r="241" spans="3:4" ht="14.25" customHeight="1">
      <c r="C241" s="5"/>
      <c r="D241" s="5"/>
    </row>
    <row r="242" spans="3:4" ht="14.25" customHeight="1">
      <c r="C242" s="5"/>
      <c r="D242" s="5"/>
    </row>
    <row r="243" spans="3:4" ht="14.25" customHeight="1">
      <c r="C243" s="5"/>
      <c r="D243" s="5"/>
    </row>
    <row r="244" spans="3:4" ht="14.25" customHeight="1">
      <c r="C244" s="5"/>
      <c r="D244" s="5"/>
    </row>
    <row r="245" spans="3:4" ht="14.25" customHeight="1">
      <c r="C245" s="5"/>
      <c r="D245" s="5"/>
    </row>
    <row r="246" spans="3:4" ht="14.25" customHeight="1">
      <c r="C246" s="5"/>
      <c r="D246" s="5"/>
    </row>
    <row r="247" spans="3:4" ht="14.25" customHeight="1">
      <c r="C247" s="5"/>
      <c r="D247" s="5"/>
    </row>
    <row r="248" spans="3:4" ht="14.25" customHeight="1">
      <c r="C248" s="5"/>
      <c r="D248" s="5"/>
    </row>
    <row r="249" spans="3:4" ht="14.25" customHeight="1">
      <c r="C249" s="5"/>
      <c r="D249" s="5"/>
    </row>
    <row r="250" spans="3:4" ht="14.25" customHeight="1">
      <c r="C250" s="5"/>
      <c r="D250" s="5"/>
    </row>
    <row r="251" spans="3:4" ht="14.25" customHeight="1">
      <c r="C251" s="5"/>
      <c r="D251" s="5"/>
    </row>
    <row r="252" spans="3:4" ht="14.25" customHeight="1">
      <c r="C252" s="5"/>
      <c r="D252" s="5"/>
    </row>
    <row r="253" spans="3:4" ht="14.25" customHeight="1">
      <c r="C253" s="5"/>
      <c r="D253" s="5"/>
    </row>
    <row r="254" spans="3:4" ht="14.25" customHeight="1">
      <c r="C254" s="5"/>
      <c r="D254" s="5"/>
    </row>
    <row r="255" spans="3:4" ht="14.25" customHeight="1">
      <c r="C255" s="5"/>
      <c r="D255" s="5"/>
    </row>
    <row r="256" spans="3:4" ht="14.25" customHeight="1">
      <c r="C256" s="5"/>
      <c r="D256" s="5"/>
    </row>
    <row r="257" spans="3:4" ht="14.25" customHeight="1">
      <c r="C257" s="5"/>
      <c r="D257" s="5"/>
    </row>
    <row r="258" spans="3:4" ht="14.25" customHeight="1">
      <c r="C258" s="5"/>
      <c r="D258" s="5"/>
    </row>
    <row r="259" spans="3:4" ht="14.25" customHeight="1">
      <c r="C259" s="5"/>
      <c r="D259" s="5"/>
    </row>
    <row r="260" spans="3:4" ht="14.25" customHeight="1">
      <c r="C260" s="5"/>
      <c r="D260" s="5"/>
    </row>
    <row r="261" spans="3:4" ht="14.25" customHeight="1">
      <c r="C261" s="5"/>
      <c r="D261" s="5"/>
    </row>
    <row r="262" spans="3:4" ht="14.25" customHeight="1">
      <c r="C262" s="5"/>
      <c r="D262" s="5"/>
    </row>
    <row r="263" spans="3:4" ht="14.25" customHeight="1">
      <c r="C263" s="5"/>
      <c r="D263" s="5"/>
    </row>
    <row r="264" spans="3:4" ht="14.25" customHeight="1">
      <c r="C264" s="5"/>
      <c r="D264" s="5"/>
    </row>
    <row r="265" spans="3:4" ht="14.25" customHeight="1">
      <c r="C265" s="5"/>
      <c r="D265" s="5"/>
    </row>
    <row r="266" spans="3:4" ht="14.25" customHeight="1">
      <c r="C266" s="5"/>
      <c r="D266" s="5"/>
    </row>
    <row r="267" spans="3:4" ht="14.25" customHeight="1">
      <c r="C267" s="5"/>
      <c r="D267" s="5"/>
    </row>
    <row r="268" spans="3:4" ht="14.25" customHeight="1">
      <c r="C268" s="5"/>
      <c r="D268" s="5"/>
    </row>
    <row r="269" spans="3:4" ht="14.25" customHeight="1">
      <c r="C269" s="5"/>
      <c r="D269" s="5"/>
    </row>
    <row r="270" spans="3:4" ht="14.25" customHeight="1">
      <c r="C270" s="5"/>
      <c r="D270" s="5"/>
    </row>
    <row r="271" spans="3:4" ht="14.25" customHeight="1">
      <c r="C271" s="5"/>
      <c r="D271" s="5"/>
    </row>
    <row r="272" spans="3:4" ht="14.25" customHeight="1">
      <c r="C272" s="5"/>
      <c r="D272" s="5"/>
    </row>
    <row r="273" spans="3:4" ht="14.25" customHeight="1">
      <c r="C273" s="5"/>
      <c r="D273" s="5"/>
    </row>
    <row r="274" spans="3:4" ht="14.25" customHeight="1">
      <c r="C274" s="5"/>
      <c r="D274" s="5"/>
    </row>
    <row r="275" spans="3:4" ht="14.25" customHeight="1">
      <c r="C275" s="5"/>
      <c r="D275" s="5"/>
    </row>
    <row r="276" spans="3:4" ht="14.25" customHeight="1">
      <c r="C276" s="5"/>
      <c r="D276" s="5"/>
    </row>
    <row r="277" spans="3:4" ht="14.25" customHeight="1">
      <c r="C277" s="5"/>
      <c r="D277" s="5"/>
    </row>
    <row r="278" spans="3:4" ht="14.25" customHeight="1">
      <c r="C278" s="5"/>
      <c r="D278" s="5"/>
    </row>
    <row r="279" spans="3:4" ht="14.25" customHeight="1">
      <c r="C279" s="5"/>
      <c r="D279" s="5"/>
    </row>
    <row r="280" spans="3:4" ht="14.25" customHeight="1">
      <c r="C280" s="5"/>
      <c r="D280" s="5"/>
    </row>
    <row r="281" spans="3:4" ht="14.25" customHeight="1">
      <c r="C281" s="5"/>
      <c r="D281" s="5"/>
    </row>
    <row r="282" spans="3:4" ht="14.25" customHeight="1">
      <c r="C282" s="5"/>
      <c r="D282" s="5"/>
    </row>
    <row r="283" spans="3:4" ht="14.25" customHeight="1">
      <c r="C283" s="5"/>
      <c r="D283" s="5"/>
    </row>
    <row r="284" spans="3:4" ht="14.25" customHeight="1">
      <c r="C284" s="5"/>
      <c r="D284" s="5"/>
    </row>
    <row r="285" spans="3:4" ht="14.25" customHeight="1">
      <c r="C285" s="5"/>
      <c r="D285" s="5"/>
    </row>
    <row r="286" spans="3:4" ht="14.25" customHeight="1">
      <c r="C286" s="5"/>
      <c r="D286" s="5"/>
    </row>
    <row r="287" spans="3:4" ht="14.25" customHeight="1">
      <c r="C287" s="5"/>
      <c r="D287" s="5"/>
    </row>
    <row r="288" spans="3:4" ht="14.25" customHeight="1">
      <c r="C288" s="5"/>
      <c r="D288" s="5"/>
    </row>
    <row r="289" spans="3:4" ht="14.25" customHeight="1">
      <c r="C289" s="5"/>
      <c r="D289" s="5"/>
    </row>
    <row r="290" spans="3:4" ht="14.25" customHeight="1">
      <c r="C290" s="5"/>
      <c r="D290" s="5"/>
    </row>
    <row r="291" spans="3:4" ht="14.25" customHeight="1">
      <c r="C291" s="5"/>
      <c r="D291" s="5"/>
    </row>
    <row r="292" spans="3:4" ht="14.25" customHeight="1">
      <c r="C292" s="5"/>
      <c r="D292" s="5"/>
    </row>
    <row r="293" spans="3:4" ht="14.25" customHeight="1">
      <c r="C293" s="5"/>
      <c r="D293" s="5"/>
    </row>
    <row r="294" spans="3:4" ht="14.25" customHeight="1">
      <c r="C294" s="5"/>
      <c r="D294" s="5"/>
    </row>
    <row r="295" spans="3:4" ht="14.25" customHeight="1">
      <c r="C295" s="5"/>
      <c r="D295" s="5"/>
    </row>
    <row r="296" spans="3:4" ht="14.25" customHeight="1">
      <c r="C296" s="5"/>
      <c r="D296" s="5"/>
    </row>
    <row r="297" spans="3:4" ht="14.25" customHeight="1">
      <c r="C297" s="5"/>
      <c r="D297" s="5"/>
    </row>
    <row r="298" spans="3:4" ht="14.25" customHeight="1">
      <c r="C298" s="5"/>
      <c r="D298" s="5"/>
    </row>
    <row r="299" spans="3:4" ht="14.25" customHeight="1">
      <c r="C299" s="5"/>
      <c r="D299" s="5"/>
    </row>
    <row r="300" spans="3:4" ht="14.25" customHeight="1">
      <c r="C300" s="5"/>
      <c r="D300" s="5"/>
    </row>
    <row r="301" spans="3:4" ht="14.25" customHeight="1">
      <c r="C301" s="5"/>
      <c r="D301" s="5"/>
    </row>
    <row r="302" spans="3:4" ht="14.25" customHeight="1">
      <c r="C302" s="5"/>
      <c r="D302" s="5"/>
    </row>
    <row r="303" spans="3:4" ht="14.25" customHeight="1">
      <c r="C303" s="5"/>
      <c r="D303" s="5"/>
    </row>
    <row r="304" spans="3:4" ht="14.25" customHeight="1">
      <c r="C304" s="5"/>
      <c r="D304" s="5"/>
    </row>
    <row r="305" spans="3:4" ht="14.25" customHeight="1">
      <c r="C305" s="5"/>
      <c r="D305" s="5"/>
    </row>
    <row r="306" spans="3:4" ht="14.25" customHeight="1">
      <c r="C306" s="5"/>
      <c r="D306" s="5"/>
    </row>
    <row r="307" spans="3:4" ht="14.25" customHeight="1">
      <c r="C307" s="5"/>
      <c r="D307" s="5"/>
    </row>
    <row r="308" spans="3:4" ht="14.25" customHeight="1">
      <c r="C308" s="5"/>
      <c r="D308" s="5"/>
    </row>
    <row r="309" spans="3:4" ht="14.25" customHeight="1">
      <c r="C309" s="5"/>
      <c r="D309" s="5"/>
    </row>
    <row r="310" spans="3:4" ht="14.25" customHeight="1">
      <c r="C310" s="5"/>
      <c r="D310" s="5"/>
    </row>
    <row r="311" spans="3:4" ht="14.25" customHeight="1">
      <c r="C311" s="5"/>
      <c r="D311" s="5"/>
    </row>
    <row r="312" spans="3:4" ht="14.25" customHeight="1">
      <c r="C312" s="5"/>
      <c r="D312" s="5"/>
    </row>
    <row r="313" spans="3:4" ht="14.25" customHeight="1">
      <c r="C313" s="5"/>
      <c r="D313" s="5"/>
    </row>
    <row r="314" spans="3:4" ht="14.25" customHeight="1">
      <c r="C314" s="5"/>
      <c r="D314" s="5"/>
    </row>
    <row r="315" spans="3:4" ht="14.25" customHeight="1">
      <c r="C315" s="5"/>
      <c r="D315" s="5"/>
    </row>
    <row r="316" spans="3:4" ht="14.25" customHeight="1">
      <c r="C316" s="5"/>
      <c r="D316" s="5"/>
    </row>
    <row r="317" spans="3:4" ht="14.25" customHeight="1">
      <c r="C317" s="5"/>
      <c r="D317" s="5"/>
    </row>
    <row r="318" spans="3:4" ht="14.25" customHeight="1">
      <c r="C318" s="5"/>
      <c r="D318" s="5"/>
    </row>
    <row r="319" spans="3:4" ht="14.25" customHeight="1">
      <c r="C319" s="5"/>
      <c r="D319" s="5"/>
    </row>
    <row r="320" spans="3:4" ht="14.25" customHeight="1">
      <c r="C320" s="5"/>
      <c r="D320" s="5"/>
    </row>
    <row r="321" spans="3:4" ht="14.25" customHeight="1">
      <c r="C321" s="5"/>
      <c r="D321" s="5"/>
    </row>
    <row r="322" spans="3:4" ht="14.25" customHeight="1">
      <c r="C322" s="5"/>
      <c r="D322" s="5"/>
    </row>
    <row r="323" spans="3:4" ht="14.25" customHeight="1">
      <c r="C323" s="5"/>
      <c r="D323" s="5"/>
    </row>
    <row r="324" spans="3:4" ht="14.25" customHeight="1">
      <c r="C324" s="5"/>
      <c r="D324" s="5"/>
    </row>
    <row r="325" spans="3:4" ht="14.25" customHeight="1">
      <c r="C325" s="5"/>
      <c r="D325" s="5"/>
    </row>
    <row r="326" spans="3:4" ht="14.25" customHeight="1">
      <c r="C326" s="5"/>
      <c r="D326" s="5"/>
    </row>
    <row r="327" spans="3:4" ht="14.25" customHeight="1">
      <c r="C327" s="5"/>
      <c r="D327" s="5"/>
    </row>
    <row r="328" spans="3:4" ht="14.25" customHeight="1">
      <c r="C328" s="5"/>
      <c r="D328" s="5"/>
    </row>
    <row r="329" spans="3:4" ht="14.25" customHeight="1">
      <c r="C329" s="5"/>
      <c r="D329" s="5"/>
    </row>
    <row r="330" spans="3:4" ht="14.25" customHeight="1">
      <c r="C330" s="5"/>
      <c r="D330" s="5"/>
    </row>
    <row r="331" spans="3:4" ht="14.25" customHeight="1">
      <c r="C331" s="5"/>
      <c r="D331" s="5"/>
    </row>
    <row r="332" spans="3:4" ht="14.25" customHeight="1">
      <c r="C332" s="5"/>
      <c r="D332" s="5"/>
    </row>
    <row r="333" spans="3:4" ht="14.25" customHeight="1">
      <c r="C333" s="5"/>
      <c r="D333" s="5"/>
    </row>
    <row r="334" spans="3:4" ht="14.25" customHeight="1">
      <c r="C334" s="5"/>
      <c r="D334" s="5"/>
    </row>
    <row r="335" spans="3:4" ht="14.25" customHeight="1">
      <c r="C335" s="5"/>
      <c r="D335" s="5"/>
    </row>
    <row r="336" spans="3:4" ht="14.25" customHeight="1">
      <c r="C336" s="5"/>
      <c r="D336" s="5"/>
    </row>
    <row r="337" spans="3:4" ht="14.25" customHeight="1">
      <c r="C337" s="5"/>
      <c r="D337" s="5"/>
    </row>
    <row r="338" spans="3:4" ht="14.25" customHeight="1">
      <c r="C338" s="5"/>
      <c r="D338" s="5"/>
    </row>
    <row r="339" spans="3:4" ht="14.25" customHeight="1">
      <c r="C339" s="5"/>
      <c r="D339" s="5"/>
    </row>
    <row r="340" spans="3:4" ht="14.25" customHeight="1">
      <c r="C340" s="5"/>
      <c r="D340" s="5"/>
    </row>
    <row r="341" spans="3:4" ht="14.25" customHeight="1">
      <c r="C341" s="5"/>
      <c r="D341" s="5"/>
    </row>
    <row r="342" spans="3:4" ht="14.25" customHeight="1">
      <c r="C342" s="5"/>
      <c r="D342" s="5"/>
    </row>
    <row r="343" spans="3:4" ht="14.25" customHeight="1">
      <c r="C343" s="5"/>
      <c r="D343" s="5"/>
    </row>
    <row r="344" spans="3:4" ht="14.25" customHeight="1">
      <c r="C344" s="5"/>
      <c r="D344" s="5"/>
    </row>
    <row r="345" spans="3:4" ht="14.25" customHeight="1">
      <c r="C345" s="5"/>
      <c r="D345" s="5"/>
    </row>
    <row r="346" spans="3:4" ht="14.25" customHeight="1">
      <c r="C346" s="5"/>
      <c r="D346" s="5"/>
    </row>
    <row r="347" spans="3:4" ht="14.25" customHeight="1">
      <c r="C347" s="5"/>
      <c r="D347" s="5"/>
    </row>
    <row r="348" spans="3:4" ht="14.25" customHeight="1">
      <c r="C348" s="5"/>
      <c r="D348" s="5"/>
    </row>
    <row r="349" spans="3:4" ht="14.25" customHeight="1">
      <c r="C349" s="5"/>
      <c r="D349" s="5"/>
    </row>
    <row r="350" spans="3:4" ht="14.25" customHeight="1">
      <c r="C350" s="5"/>
      <c r="D350" s="5"/>
    </row>
    <row r="351" spans="3:4" ht="14.25" customHeight="1">
      <c r="C351" s="5"/>
      <c r="D351" s="5"/>
    </row>
    <row r="352" spans="3:4" ht="14.25" customHeight="1">
      <c r="C352" s="5"/>
      <c r="D352" s="5"/>
    </row>
    <row r="353" spans="3:4" ht="14.25" customHeight="1">
      <c r="C353" s="5"/>
      <c r="D353" s="5"/>
    </row>
    <row r="354" spans="3:4" ht="14.25" customHeight="1">
      <c r="C354" s="5"/>
      <c r="D354" s="5"/>
    </row>
    <row r="355" spans="3:4" ht="14.25" customHeight="1">
      <c r="C355" s="5"/>
      <c r="D355" s="5"/>
    </row>
    <row r="356" spans="3:4" ht="14.25" customHeight="1">
      <c r="C356" s="5"/>
      <c r="D356" s="5"/>
    </row>
    <row r="357" spans="3:4" ht="14.25" customHeight="1">
      <c r="C357" s="5"/>
      <c r="D357" s="5"/>
    </row>
    <row r="358" spans="3:4" ht="14.25" customHeight="1">
      <c r="C358" s="5"/>
      <c r="D358" s="5"/>
    </row>
    <row r="359" spans="3:4" ht="14.25" customHeight="1">
      <c r="C359" s="5"/>
      <c r="D359" s="5"/>
    </row>
    <row r="360" spans="3:4" ht="14.25" customHeight="1">
      <c r="C360" s="5"/>
      <c r="D360" s="5"/>
    </row>
    <row r="361" spans="3:4" ht="14.25" customHeight="1">
      <c r="C361" s="5"/>
      <c r="D361" s="5"/>
    </row>
    <row r="362" spans="3:4" ht="14.25" customHeight="1">
      <c r="C362" s="5"/>
      <c r="D362" s="5"/>
    </row>
    <row r="363" spans="3:4" ht="14.25" customHeight="1">
      <c r="C363" s="5"/>
      <c r="D363" s="5"/>
    </row>
    <row r="364" spans="3:4" ht="14.25" customHeight="1">
      <c r="C364" s="5"/>
      <c r="D364" s="5"/>
    </row>
    <row r="365" spans="3:4" ht="14.25" customHeight="1">
      <c r="C365" s="5"/>
      <c r="D365" s="5"/>
    </row>
    <row r="366" spans="3:4" ht="14.25" customHeight="1">
      <c r="C366" s="5"/>
      <c r="D366" s="5"/>
    </row>
    <row r="367" spans="3:4" ht="14.25" customHeight="1">
      <c r="C367" s="5"/>
      <c r="D367" s="5"/>
    </row>
    <row r="368" spans="3:4" ht="14.25" customHeight="1">
      <c r="C368" s="5"/>
      <c r="D368" s="5"/>
    </row>
    <row r="369" spans="3:4" ht="14.25" customHeight="1">
      <c r="C369" s="5"/>
      <c r="D369" s="5"/>
    </row>
    <row r="370" spans="3:4" ht="14.25" customHeight="1">
      <c r="C370" s="5"/>
      <c r="D370" s="5"/>
    </row>
    <row r="371" spans="3:4" ht="14.25" customHeight="1">
      <c r="C371" s="5"/>
      <c r="D371" s="5"/>
    </row>
    <row r="372" spans="3:4" ht="14.25" customHeight="1">
      <c r="C372" s="5"/>
      <c r="D372" s="5"/>
    </row>
    <row r="373" spans="3:4" ht="14.25" customHeight="1">
      <c r="C373" s="5"/>
      <c r="D373" s="5"/>
    </row>
    <row r="374" spans="3:4" ht="14.25" customHeight="1">
      <c r="C374" s="5"/>
      <c r="D374" s="5"/>
    </row>
    <row r="375" spans="3:4" ht="14.25" customHeight="1">
      <c r="C375" s="5"/>
      <c r="D375" s="5"/>
    </row>
    <row r="376" spans="3:4" ht="14.25" customHeight="1">
      <c r="C376" s="5"/>
      <c r="D376" s="5"/>
    </row>
    <row r="377" spans="3:4" ht="14.25" customHeight="1">
      <c r="C377" s="5"/>
      <c r="D377" s="5"/>
    </row>
    <row r="378" spans="3:4" ht="14.25" customHeight="1">
      <c r="C378" s="5"/>
      <c r="D378" s="5"/>
    </row>
    <row r="379" spans="3:4" ht="14.25" customHeight="1">
      <c r="C379" s="5"/>
      <c r="D379" s="5"/>
    </row>
    <row r="380" spans="3:4" ht="14.25" customHeight="1">
      <c r="C380" s="5"/>
      <c r="D380" s="5"/>
    </row>
    <row r="381" spans="3:4" ht="14.25" customHeight="1">
      <c r="C381" s="5"/>
      <c r="D381" s="5"/>
    </row>
    <row r="382" spans="3:4" ht="14.25" customHeight="1">
      <c r="C382" s="5"/>
      <c r="D382" s="5"/>
    </row>
    <row r="383" spans="3:4" ht="14.25" customHeight="1">
      <c r="C383" s="5"/>
      <c r="D383" s="5"/>
    </row>
    <row r="384" spans="3:4" ht="14.25" customHeight="1">
      <c r="C384" s="5"/>
      <c r="D384" s="5"/>
    </row>
    <row r="385" spans="3:4" ht="14.25" customHeight="1">
      <c r="C385" s="5"/>
      <c r="D385" s="5"/>
    </row>
    <row r="386" spans="3:4" ht="14.25" customHeight="1">
      <c r="C386" s="5"/>
      <c r="D386" s="5"/>
    </row>
    <row r="387" spans="3:4" ht="14.25" customHeight="1">
      <c r="C387" s="5"/>
      <c r="D387" s="5"/>
    </row>
    <row r="388" spans="3:4" ht="14.25" customHeight="1">
      <c r="C388" s="5"/>
      <c r="D388" s="5"/>
    </row>
    <row r="389" spans="3:4" ht="14.25" customHeight="1">
      <c r="C389" s="5"/>
      <c r="D389" s="5"/>
    </row>
    <row r="390" spans="3:4" ht="14.25" customHeight="1">
      <c r="C390" s="5"/>
      <c r="D390" s="5"/>
    </row>
    <row r="391" spans="3:4" ht="14.25" customHeight="1">
      <c r="C391" s="5"/>
      <c r="D391" s="5"/>
    </row>
    <row r="392" spans="3:4" ht="14.25" customHeight="1">
      <c r="C392" s="5"/>
      <c r="D392" s="5"/>
    </row>
    <row r="393" spans="3:4" ht="14.25" customHeight="1">
      <c r="C393" s="5"/>
      <c r="D393" s="5"/>
    </row>
    <row r="394" spans="3:4" ht="14.25" customHeight="1">
      <c r="C394" s="5"/>
      <c r="D394" s="5"/>
    </row>
    <row r="395" spans="3:4" ht="14.25" customHeight="1">
      <c r="C395" s="5"/>
      <c r="D395" s="5"/>
    </row>
    <row r="396" spans="3:4" ht="14.25" customHeight="1">
      <c r="C396" s="5"/>
      <c r="D396" s="5"/>
    </row>
    <row r="397" spans="3:4" ht="14.25" customHeight="1">
      <c r="C397" s="5"/>
      <c r="D397" s="5"/>
    </row>
    <row r="398" spans="3:4" ht="14.25" customHeight="1">
      <c r="C398" s="5"/>
      <c r="D398" s="5"/>
    </row>
    <row r="399" spans="3:4" ht="14.25" customHeight="1">
      <c r="C399" s="5"/>
      <c r="D399" s="5"/>
    </row>
    <row r="400" spans="3:4" ht="14.25" customHeight="1">
      <c r="C400" s="5"/>
      <c r="D400" s="5"/>
    </row>
    <row r="401" spans="3:4" ht="14.25" customHeight="1">
      <c r="C401" s="5"/>
      <c r="D401" s="5"/>
    </row>
    <row r="402" spans="3:4" ht="14.25" customHeight="1">
      <c r="C402" s="5"/>
      <c r="D402" s="5"/>
    </row>
    <row r="403" spans="3:4" ht="14.25" customHeight="1">
      <c r="C403" s="5"/>
      <c r="D403" s="5"/>
    </row>
    <row r="404" spans="3:4" ht="14.25" customHeight="1">
      <c r="C404" s="5"/>
      <c r="D404" s="5"/>
    </row>
    <row r="405" spans="3:4" ht="14.25" customHeight="1">
      <c r="C405" s="5"/>
      <c r="D405" s="5"/>
    </row>
    <row r="406" spans="3:4" ht="14.25" customHeight="1">
      <c r="C406" s="5"/>
      <c r="D406" s="5"/>
    </row>
    <row r="407" spans="3:4" ht="14.25" customHeight="1">
      <c r="C407" s="5"/>
      <c r="D407" s="5"/>
    </row>
    <row r="408" spans="3:4" ht="14.25" customHeight="1">
      <c r="C408" s="5"/>
      <c r="D408" s="5"/>
    </row>
    <row r="409" spans="3:4" ht="14.25" customHeight="1">
      <c r="C409" s="5"/>
      <c r="D409" s="5"/>
    </row>
    <row r="410" spans="3:4" ht="14.25" customHeight="1">
      <c r="C410" s="5"/>
      <c r="D410" s="5"/>
    </row>
    <row r="411" spans="3:4" ht="14.25" customHeight="1">
      <c r="C411" s="5"/>
      <c r="D411" s="5"/>
    </row>
    <row r="412" spans="3:4" ht="14.25" customHeight="1">
      <c r="C412" s="5"/>
      <c r="D412" s="5"/>
    </row>
    <row r="413" spans="3:4" ht="14.25" customHeight="1">
      <c r="C413" s="5"/>
      <c r="D413" s="5"/>
    </row>
    <row r="414" spans="3:4" ht="14.25" customHeight="1">
      <c r="C414" s="5"/>
      <c r="D414" s="5"/>
    </row>
    <row r="415" spans="3:4" ht="14.25" customHeight="1">
      <c r="C415" s="5"/>
      <c r="D415" s="5"/>
    </row>
    <row r="416" spans="3:4" ht="14.25" customHeight="1">
      <c r="C416" s="5"/>
      <c r="D416" s="5"/>
    </row>
    <row r="417" spans="3:4" ht="14.25" customHeight="1">
      <c r="C417" s="5"/>
      <c r="D417" s="5"/>
    </row>
    <row r="418" spans="3:4" ht="14.25" customHeight="1">
      <c r="C418" s="5"/>
      <c r="D418" s="5"/>
    </row>
    <row r="419" spans="3:4" ht="14.25" customHeight="1">
      <c r="C419" s="5"/>
      <c r="D419" s="5"/>
    </row>
    <row r="420" spans="3:4" ht="14.25" customHeight="1">
      <c r="C420" s="5"/>
      <c r="D420" s="5"/>
    </row>
    <row r="421" spans="3:4" ht="14.25" customHeight="1">
      <c r="C421" s="5"/>
      <c r="D421" s="5"/>
    </row>
    <row r="422" spans="3:4" ht="14.25" customHeight="1">
      <c r="C422" s="5"/>
      <c r="D422" s="5"/>
    </row>
    <row r="423" spans="3:4" ht="14.25" customHeight="1">
      <c r="C423" s="5"/>
      <c r="D423" s="5"/>
    </row>
    <row r="424" spans="3:4" ht="14.25" customHeight="1">
      <c r="C424" s="5"/>
      <c r="D424" s="5"/>
    </row>
    <row r="425" spans="3:4" ht="14.25" customHeight="1">
      <c r="C425" s="5"/>
      <c r="D425" s="5"/>
    </row>
    <row r="426" spans="3:4" ht="14.25" customHeight="1">
      <c r="C426" s="5"/>
      <c r="D426" s="5"/>
    </row>
    <row r="427" spans="3:4" ht="14.25" customHeight="1">
      <c r="C427" s="5"/>
      <c r="D427" s="5"/>
    </row>
    <row r="428" spans="3:4" ht="14.25" customHeight="1">
      <c r="C428" s="5"/>
      <c r="D428" s="5"/>
    </row>
    <row r="429" spans="3:4" ht="14.25" customHeight="1">
      <c r="C429" s="5"/>
      <c r="D429" s="5"/>
    </row>
    <row r="430" spans="3:4" ht="14.25" customHeight="1">
      <c r="C430" s="5"/>
      <c r="D430" s="5"/>
    </row>
    <row r="431" spans="3:4" ht="14.25" customHeight="1">
      <c r="C431" s="5"/>
      <c r="D431" s="5"/>
    </row>
    <row r="432" spans="3:4" ht="14.25" customHeight="1">
      <c r="C432" s="5"/>
      <c r="D432" s="5"/>
    </row>
    <row r="433" spans="3:4" ht="14.25" customHeight="1">
      <c r="C433" s="5"/>
      <c r="D433" s="5"/>
    </row>
    <row r="434" spans="3:4" ht="14.25" customHeight="1">
      <c r="C434" s="5"/>
      <c r="D434" s="5"/>
    </row>
    <row r="435" spans="3:4" ht="14.25" customHeight="1">
      <c r="C435" s="5"/>
      <c r="D435" s="5"/>
    </row>
    <row r="436" spans="3:4" ht="14.25" customHeight="1">
      <c r="C436" s="5"/>
      <c r="D436" s="5"/>
    </row>
    <row r="437" spans="3:4" ht="14.25" customHeight="1">
      <c r="C437" s="5"/>
      <c r="D437" s="5"/>
    </row>
    <row r="438" spans="3:4" ht="14.25" customHeight="1">
      <c r="C438" s="5"/>
      <c r="D438" s="5"/>
    </row>
    <row r="439" spans="3:4" ht="14.25" customHeight="1">
      <c r="C439" s="5"/>
      <c r="D439" s="5"/>
    </row>
    <row r="440" spans="3:4" ht="14.25" customHeight="1">
      <c r="C440" s="5"/>
      <c r="D440" s="5"/>
    </row>
    <row r="441" spans="3:4" ht="14.25" customHeight="1">
      <c r="C441" s="5"/>
      <c r="D441" s="5"/>
    </row>
    <row r="442" spans="3:4" ht="14.25" customHeight="1">
      <c r="C442" s="5"/>
      <c r="D442" s="5"/>
    </row>
    <row r="443" spans="3:4" ht="14.25" customHeight="1">
      <c r="C443" s="5"/>
      <c r="D443" s="5"/>
    </row>
    <row r="444" spans="3:4" ht="14.25" customHeight="1">
      <c r="C444" s="5"/>
      <c r="D444" s="5"/>
    </row>
    <row r="445" spans="3:4" ht="14.25" customHeight="1">
      <c r="C445" s="5"/>
      <c r="D445" s="5"/>
    </row>
    <row r="446" spans="3:4" ht="14.25" customHeight="1">
      <c r="C446" s="5"/>
      <c r="D446" s="5"/>
    </row>
    <row r="447" spans="3:4" ht="14.25" customHeight="1">
      <c r="C447" s="5"/>
      <c r="D447" s="5"/>
    </row>
    <row r="448" spans="3:4" ht="14.25" customHeight="1">
      <c r="C448" s="5"/>
      <c r="D448" s="5"/>
    </row>
    <row r="449" spans="3:4" ht="14.25" customHeight="1">
      <c r="C449" s="5"/>
      <c r="D449" s="5"/>
    </row>
    <row r="450" spans="3:4" ht="14.25" customHeight="1">
      <c r="C450" s="5"/>
      <c r="D450" s="5"/>
    </row>
    <row r="451" spans="3:4" ht="14.25" customHeight="1">
      <c r="C451" s="5"/>
      <c r="D451" s="5"/>
    </row>
    <row r="452" spans="3:4" ht="14.25" customHeight="1">
      <c r="C452" s="5"/>
      <c r="D452" s="5"/>
    </row>
    <row r="453" spans="3:4" ht="14.25" customHeight="1">
      <c r="C453" s="5"/>
      <c r="D453" s="5"/>
    </row>
    <row r="454" spans="3:4" ht="14.25" customHeight="1">
      <c r="C454" s="5"/>
      <c r="D454" s="5"/>
    </row>
    <row r="455" spans="3:4" ht="14.25" customHeight="1">
      <c r="C455" s="5"/>
      <c r="D455" s="5"/>
    </row>
    <row r="456" spans="3:4" ht="14.25" customHeight="1">
      <c r="C456" s="5"/>
      <c r="D456" s="5"/>
    </row>
    <row r="457" spans="3:4" ht="14.25" customHeight="1">
      <c r="C457" s="5"/>
      <c r="D457" s="5"/>
    </row>
    <row r="458" spans="3:4" ht="14.25" customHeight="1">
      <c r="C458" s="5"/>
      <c r="D458" s="5"/>
    </row>
    <row r="459" spans="3:4" ht="14.25" customHeight="1">
      <c r="C459" s="5"/>
      <c r="D459" s="5"/>
    </row>
    <row r="460" spans="3:4" ht="14.25" customHeight="1">
      <c r="C460" s="5"/>
      <c r="D460" s="5"/>
    </row>
    <row r="461" spans="3:4" ht="14.25" customHeight="1">
      <c r="C461" s="5"/>
      <c r="D461" s="5"/>
    </row>
    <row r="462" spans="3:4" ht="14.25" customHeight="1">
      <c r="C462" s="5"/>
      <c r="D462" s="5"/>
    </row>
    <row r="463" spans="3:4" ht="14.25" customHeight="1">
      <c r="C463" s="5"/>
      <c r="D463" s="5"/>
    </row>
    <row r="464" spans="3:4" ht="14.25" customHeight="1">
      <c r="C464" s="5"/>
      <c r="D464" s="5"/>
    </row>
    <row r="465" spans="3:4" ht="14.25" customHeight="1">
      <c r="C465" s="5"/>
      <c r="D465" s="5"/>
    </row>
    <row r="466" spans="3:4" ht="14.25" customHeight="1">
      <c r="C466" s="5"/>
      <c r="D466" s="5"/>
    </row>
    <row r="467" spans="3:4" ht="14.25" customHeight="1">
      <c r="C467" s="5"/>
      <c r="D467" s="5"/>
    </row>
    <row r="468" spans="3:4" ht="14.25" customHeight="1">
      <c r="C468" s="5"/>
      <c r="D468" s="5"/>
    </row>
    <row r="469" spans="3:4" ht="14.25" customHeight="1">
      <c r="C469" s="5"/>
      <c r="D469" s="5"/>
    </row>
    <row r="470" spans="3:4" ht="14.25" customHeight="1">
      <c r="C470" s="5"/>
      <c r="D470" s="5"/>
    </row>
    <row r="471" spans="3:4" ht="14.25" customHeight="1">
      <c r="C471" s="5"/>
      <c r="D471" s="5"/>
    </row>
    <row r="472" spans="3:4" ht="14.25" customHeight="1">
      <c r="C472" s="5"/>
      <c r="D472" s="5"/>
    </row>
    <row r="473" spans="3:4" ht="14.25" customHeight="1">
      <c r="C473" s="5"/>
      <c r="D473" s="5"/>
    </row>
    <row r="474" spans="3:4" ht="14.25" customHeight="1">
      <c r="C474" s="5"/>
      <c r="D474" s="5"/>
    </row>
    <row r="475" spans="3:4" ht="14.25" customHeight="1">
      <c r="C475" s="5"/>
      <c r="D475" s="5"/>
    </row>
    <row r="476" spans="3:4" ht="14.25" customHeight="1">
      <c r="C476" s="5"/>
      <c r="D476" s="5"/>
    </row>
    <row r="477" spans="3:4" ht="14.25" customHeight="1">
      <c r="C477" s="5"/>
      <c r="D477" s="5"/>
    </row>
    <row r="478" spans="3:4" ht="14.25" customHeight="1">
      <c r="C478" s="5"/>
      <c r="D478" s="5"/>
    </row>
    <row r="479" spans="3:4" ht="14.25" customHeight="1">
      <c r="C479" s="5"/>
      <c r="D479" s="5"/>
    </row>
    <row r="480" spans="3:4" ht="14.25" customHeight="1">
      <c r="C480" s="5"/>
      <c r="D480" s="5"/>
    </row>
    <row r="481" spans="3:4" ht="14.25" customHeight="1">
      <c r="C481" s="5"/>
      <c r="D481" s="5"/>
    </row>
    <row r="482" spans="3:4" ht="14.25" customHeight="1">
      <c r="C482" s="5"/>
      <c r="D482" s="5"/>
    </row>
    <row r="483" spans="3:4" ht="14.25" customHeight="1">
      <c r="C483" s="5"/>
      <c r="D483" s="5"/>
    </row>
    <row r="484" spans="3:4" ht="14.25" customHeight="1">
      <c r="C484" s="5"/>
      <c r="D484" s="5"/>
    </row>
    <row r="485" spans="3:4" ht="14.25" customHeight="1">
      <c r="C485" s="5"/>
      <c r="D485" s="5"/>
    </row>
    <row r="486" spans="3:4" ht="14.25" customHeight="1">
      <c r="C486" s="5"/>
      <c r="D486" s="5"/>
    </row>
    <row r="487" spans="3:4" ht="14.25" customHeight="1">
      <c r="C487" s="5"/>
      <c r="D487" s="5"/>
    </row>
    <row r="488" spans="3:4" ht="14.25" customHeight="1">
      <c r="C488" s="5"/>
      <c r="D488" s="5"/>
    </row>
    <row r="489" spans="3:4" ht="14.25" customHeight="1">
      <c r="C489" s="5"/>
      <c r="D489" s="5"/>
    </row>
    <row r="490" spans="3:4" ht="14.25" customHeight="1">
      <c r="C490" s="5"/>
      <c r="D490" s="5"/>
    </row>
    <row r="491" spans="3:4" ht="14.25" customHeight="1">
      <c r="C491" s="5"/>
      <c r="D491" s="5"/>
    </row>
    <row r="492" spans="3:4" ht="14.25" customHeight="1">
      <c r="C492" s="5"/>
      <c r="D492" s="5"/>
    </row>
    <row r="493" spans="3:4" ht="14.25" customHeight="1">
      <c r="C493" s="5"/>
      <c r="D493" s="5"/>
    </row>
    <row r="494" spans="3:4" ht="14.25" customHeight="1">
      <c r="C494" s="5"/>
      <c r="D494" s="5"/>
    </row>
    <row r="495" spans="3:4" ht="14.25" customHeight="1">
      <c r="C495" s="5"/>
      <c r="D495" s="5"/>
    </row>
    <row r="496" spans="3:4" ht="14.25" customHeight="1">
      <c r="C496" s="5"/>
      <c r="D496" s="5"/>
    </row>
    <row r="497" spans="3:4" ht="14.25" customHeight="1">
      <c r="C497" s="5"/>
      <c r="D497" s="5"/>
    </row>
    <row r="498" spans="3:4" ht="14.25" customHeight="1">
      <c r="C498" s="5"/>
      <c r="D498" s="5"/>
    </row>
    <row r="499" spans="3:4" ht="14.25" customHeight="1">
      <c r="C499" s="5"/>
      <c r="D499" s="5"/>
    </row>
    <row r="500" spans="3:4" ht="14.25" customHeight="1">
      <c r="C500" s="5"/>
      <c r="D500" s="5"/>
    </row>
    <row r="501" spans="3:4" ht="14.25" customHeight="1">
      <c r="C501" s="5"/>
      <c r="D501" s="5"/>
    </row>
    <row r="502" spans="3:4" ht="14.25" customHeight="1">
      <c r="C502" s="5"/>
      <c r="D502" s="5"/>
    </row>
    <row r="503" spans="3:4" ht="14.25" customHeight="1">
      <c r="C503" s="5"/>
      <c r="D503" s="5"/>
    </row>
    <row r="504" spans="3:4" ht="14.25" customHeight="1">
      <c r="C504" s="5"/>
      <c r="D504" s="5"/>
    </row>
    <row r="505" spans="3:4" ht="14.25" customHeight="1">
      <c r="C505" s="5"/>
      <c r="D505" s="5"/>
    </row>
    <row r="506" spans="3:4" ht="14.25" customHeight="1">
      <c r="C506" s="5"/>
      <c r="D506" s="5"/>
    </row>
    <row r="507" spans="3:4" ht="14.25" customHeight="1">
      <c r="C507" s="5"/>
      <c r="D507" s="5"/>
    </row>
    <row r="508" spans="3:4" ht="14.25" customHeight="1">
      <c r="C508" s="5"/>
      <c r="D508" s="5"/>
    </row>
    <row r="509" spans="3:4" ht="14.25" customHeight="1">
      <c r="C509" s="5"/>
      <c r="D509" s="5"/>
    </row>
    <row r="510" spans="3:4" ht="14.25" customHeight="1">
      <c r="C510" s="5"/>
      <c r="D510" s="5"/>
    </row>
    <row r="511" spans="3:4" ht="14.25" customHeight="1">
      <c r="C511" s="5"/>
      <c r="D511" s="5"/>
    </row>
    <row r="512" spans="3:4" ht="14.25" customHeight="1">
      <c r="C512" s="5"/>
      <c r="D512" s="5"/>
    </row>
    <row r="513" spans="3:4" ht="14.25" customHeight="1">
      <c r="C513" s="5"/>
      <c r="D513" s="5"/>
    </row>
    <row r="514" spans="3:4" ht="14.25" customHeight="1">
      <c r="C514" s="5"/>
      <c r="D514" s="5"/>
    </row>
    <row r="515" spans="3:4" ht="14.25" customHeight="1">
      <c r="C515" s="5"/>
      <c r="D515" s="5"/>
    </row>
    <row r="516" spans="3:4" ht="14.25" customHeight="1">
      <c r="C516" s="5"/>
      <c r="D516" s="5"/>
    </row>
    <row r="517" spans="3:4" ht="14.25" customHeight="1">
      <c r="C517" s="5"/>
      <c r="D517" s="5"/>
    </row>
    <row r="518" spans="3:4" ht="14.25" customHeight="1">
      <c r="C518" s="5"/>
      <c r="D518" s="5"/>
    </row>
    <row r="519" spans="3:4" ht="14.25" customHeight="1">
      <c r="C519" s="5"/>
      <c r="D519" s="5"/>
    </row>
    <row r="520" spans="3:4" ht="14.25" customHeight="1">
      <c r="C520" s="5"/>
      <c r="D520" s="5"/>
    </row>
    <row r="521" spans="3:4" ht="14.25" customHeight="1">
      <c r="C521" s="5"/>
      <c r="D521" s="5"/>
    </row>
    <row r="522" spans="3:4" ht="14.25" customHeight="1">
      <c r="C522" s="5"/>
      <c r="D522" s="5"/>
    </row>
    <row r="523" spans="3:4" ht="14.25" customHeight="1">
      <c r="C523" s="5"/>
      <c r="D523" s="5"/>
    </row>
    <row r="524" spans="3:4" ht="14.25" customHeight="1">
      <c r="C524" s="5"/>
      <c r="D524" s="5"/>
    </row>
    <row r="525" spans="3:4" ht="14.25" customHeight="1">
      <c r="C525" s="5"/>
      <c r="D525" s="5"/>
    </row>
    <row r="526" spans="3:4" ht="14.25" customHeight="1">
      <c r="C526" s="5"/>
      <c r="D526" s="5"/>
    </row>
    <row r="527" spans="3:4" ht="14.25" customHeight="1">
      <c r="C527" s="5"/>
      <c r="D527" s="5"/>
    </row>
    <row r="528" spans="3:4" ht="14.25" customHeight="1">
      <c r="C528" s="5"/>
      <c r="D528" s="5"/>
    </row>
    <row r="529" spans="3:4" ht="14.25" customHeight="1">
      <c r="C529" s="5"/>
      <c r="D529" s="5"/>
    </row>
    <row r="530" spans="3:4" ht="14.25" customHeight="1">
      <c r="C530" s="5"/>
      <c r="D530" s="5"/>
    </row>
    <row r="531" spans="3:4" ht="14.25" customHeight="1">
      <c r="C531" s="5"/>
      <c r="D531" s="5"/>
    </row>
    <row r="532" spans="3:4" ht="14.25" customHeight="1">
      <c r="C532" s="5"/>
      <c r="D532" s="5"/>
    </row>
    <row r="533" spans="3:4" ht="14.25" customHeight="1">
      <c r="C533" s="5"/>
      <c r="D533" s="5"/>
    </row>
    <row r="534" spans="3:4" ht="14.25" customHeight="1">
      <c r="C534" s="5"/>
      <c r="D534" s="5"/>
    </row>
    <row r="535" spans="3:4" ht="14.25" customHeight="1">
      <c r="C535" s="5"/>
      <c r="D535" s="5"/>
    </row>
    <row r="536" spans="3:4" ht="14.25" customHeight="1">
      <c r="C536" s="5"/>
      <c r="D536" s="5"/>
    </row>
    <row r="537" spans="3:4" ht="14.25" customHeight="1">
      <c r="C537" s="5"/>
      <c r="D537" s="5"/>
    </row>
    <row r="538" spans="3:4" ht="14.25" customHeight="1">
      <c r="C538" s="5"/>
      <c r="D538" s="5"/>
    </row>
    <row r="539" spans="3:4" ht="14.25" customHeight="1">
      <c r="C539" s="5"/>
      <c r="D539" s="5"/>
    </row>
    <row r="540" spans="3:4" ht="14.25" customHeight="1">
      <c r="C540" s="5"/>
      <c r="D540" s="5"/>
    </row>
    <row r="541" spans="3:4" ht="14.25" customHeight="1">
      <c r="C541" s="5"/>
      <c r="D541" s="5"/>
    </row>
    <row r="542" spans="3:4" ht="14.25" customHeight="1">
      <c r="C542" s="5"/>
      <c r="D542" s="5"/>
    </row>
    <row r="543" spans="3:4" ht="14.25" customHeight="1">
      <c r="C543" s="5"/>
      <c r="D543" s="5"/>
    </row>
    <row r="544" spans="3:4" ht="14.25" customHeight="1">
      <c r="C544" s="5"/>
      <c r="D544" s="5"/>
    </row>
    <row r="545" spans="3:4" ht="14.25" customHeight="1">
      <c r="C545" s="5"/>
      <c r="D545" s="5"/>
    </row>
    <row r="546" spans="3:4" ht="14.25" customHeight="1">
      <c r="C546" s="5"/>
      <c r="D546" s="5"/>
    </row>
    <row r="547" spans="3:4" ht="14.25" customHeight="1">
      <c r="C547" s="5"/>
      <c r="D547" s="5"/>
    </row>
    <row r="548" spans="3:4" ht="14.25" customHeight="1">
      <c r="C548" s="5"/>
      <c r="D548" s="5"/>
    </row>
    <row r="549" spans="3:4" ht="14.25" customHeight="1">
      <c r="C549" s="5"/>
      <c r="D549" s="5"/>
    </row>
    <row r="550" spans="3:4" ht="14.25" customHeight="1">
      <c r="C550" s="5"/>
      <c r="D550" s="5"/>
    </row>
    <row r="551" spans="3:4" ht="14.25" customHeight="1">
      <c r="C551" s="5"/>
      <c r="D551" s="5"/>
    </row>
    <row r="552" spans="3:4" ht="14.25" customHeight="1">
      <c r="C552" s="5"/>
      <c r="D552" s="5"/>
    </row>
    <row r="553" spans="3:4" ht="14.25" customHeight="1">
      <c r="C553" s="5"/>
      <c r="D553" s="5"/>
    </row>
    <row r="554" spans="3:4" ht="14.25" customHeight="1">
      <c r="C554" s="5"/>
      <c r="D554" s="5"/>
    </row>
    <row r="555" spans="3:4" ht="14.25" customHeight="1">
      <c r="C555" s="5"/>
      <c r="D555" s="5"/>
    </row>
    <row r="556" spans="3:4" ht="14.25" customHeight="1">
      <c r="C556" s="5"/>
      <c r="D556" s="5"/>
    </row>
    <row r="557" spans="3:4" ht="14.25" customHeight="1">
      <c r="C557" s="5"/>
      <c r="D557" s="5"/>
    </row>
    <row r="558" spans="3:4" ht="14.25" customHeight="1">
      <c r="C558" s="5"/>
      <c r="D558" s="5"/>
    </row>
    <row r="559" spans="3:4" ht="14.25" customHeight="1">
      <c r="C559" s="5"/>
      <c r="D559" s="5"/>
    </row>
    <row r="560" spans="3:4" ht="14.25" customHeight="1">
      <c r="C560" s="5"/>
      <c r="D560" s="5"/>
    </row>
    <row r="561" spans="3:4" ht="14.25" customHeight="1">
      <c r="C561" s="5"/>
      <c r="D561" s="5"/>
    </row>
    <row r="562" spans="3:4" ht="14.25" customHeight="1">
      <c r="C562" s="5"/>
      <c r="D562" s="5"/>
    </row>
    <row r="563" spans="3:4" ht="14.25" customHeight="1">
      <c r="C563" s="5"/>
      <c r="D563" s="5"/>
    </row>
    <row r="564" spans="3:4" ht="14.25" customHeight="1">
      <c r="C564" s="5"/>
      <c r="D564" s="5"/>
    </row>
    <row r="565" spans="3:4" ht="14.25" customHeight="1">
      <c r="C565" s="5"/>
      <c r="D565" s="5"/>
    </row>
    <row r="566" spans="3:4" ht="14.25" customHeight="1">
      <c r="C566" s="5"/>
      <c r="D566" s="5"/>
    </row>
    <row r="567" spans="3:4" ht="14.25" customHeight="1">
      <c r="C567" s="5"/>
      <c r="D567" s="5"/>
    </row>
    <row r="568" spans="3:4" ht="14.25" customHeight="1">
      <c r="C568" s="5"/>
      <c r="D568" s="5"/>
    </row>
    <row r="569" spans="3:4" ht="14.25" customHeight="1">
      <c r="C569" s="5"/>
      <c r="D569" s="5"/>
    </row>
    <row r="570" spans="3:4" ht="14.25" customHeight="1">
      <c r="C570" s="5"/>
      <c r="D570" s="5"/>
    </row>
    <row r="571" spans="3:4" ht="14.25" customHeight="1">
      <c r="C571" s="5"/>
      <c r="D571" s="5"/>
    </row>
    <row r="572" spans="3:4" ht="14.25" customHeight="1">
      <c r="C572" s="5"/>
      <c r="D572" s="5"/>
    </row>
    <row r="573" spans="3:4" ht="14.25" customHeight="1">
      <c r="C573" s="5"/>
      <c r="D573" s="5"/>
    </row>
    <row r="574" spans="3:4" ht="14.25" customHeight="1">
      <c r="C574" s="5"/>
      <c r="D574" s="5"/>
    </row>
    <row r="575" spans="3:4" ht="14.25" customHeight="1">
      <c r="C575" s="5"/>
      <c r="D575" s="5"/>
    </row>
    <row r="576" spans="3:4" ht="14.25" customHeight="1">
      <c r="C576" s="5"/>
      <c r="D576" s="5"/>
    </row>
    <row r="577" spans="3:4" ht="14.25" customHeight="1">
      <c r="C577" s="5"/>
      <c r="D577" s="5"/>
    </row>
    <row r="578" spans="3:4" ht="14.25" customHeight="1">
      <c r="C578" s="5"/>
      <c r="D578" s="5"/>
    </row>
    <row r="579" spans="3:4" ht="14.25" customHeight="1">
      <c r="C579" s="5"/>
      <c r="D579" s="5"/>
    </row>
    <row r="580" spans="3:4" ht="14.25" customHeight="1">
      <c r="C580" s="5"/>
      <c r="D580" s="5"/>
    </row>
    <row r="581" spans="3:4" ht="14.25" customHeight="1">
      <c r="C581" s="5"/>
      <c r="D581" s="5"/>
    </row>
    <row r="582" spans="3:4" ht="14.25" customHeight="1">
      <c r="C582" s="5"/>
      <c r="D582" s="5"/>
    </row>
    <row r="583" spans="3:4" ht="14.25" customHeight="1">
      <c r="C583" s="5"/>
      <c r="D583" s="5"/>
    </row>
    <row r="584" spans="3:4" ht="14.25" customHeight="1">
      <c r="C584" s="5"/>
      <c r="D584" s="5"/>
    </row>
    <row r="585" spans="3:4" ht="14.25" customHeight="1">
      <c r="C585" s="5"/>
      <c r="D585" s="5"/>
    </row>
    <row r="586" spans="3:4" ht="14.25" customHeight="1">
      <c r="C586" s="5"/>
      <c r="D586" s="5"/>
    </row>
    <row r="587" spans="3:4" ht="14.25" customHeight="1">
      <c r="C587" s="5"/>
      <c r="D587" s="5"/>
    </row>
    <row r="588" spans="3:4" ht="14.25" customHeight="1">
      <c r="C588" s="5"/>
      <c r="D588" s="5"/>
    </row>
    <row r="589" spans="3:4" ht="14.25" customHeight="1">
      <c r="C589" s="5"/>
      <c r="D589" s="5"/>
    </row>
    <row r="590" spans="3:4" ht="14.25" customHeight="1">
      <c r="C590" s="5"/>
      <c r="D590" s="5"/>
    </row>
    <row r="591" spans="3:4" ht="14.25" customHeight="1">
      <c r="C591" s="5"/>
      <c r="D591" s="5"/>
    </row>
    <row r="592" spans="3:4" ht="14.25" customHeight="1">
      <c r="C592" s="5"/>
      <c r="D592" s="5"/>
    </row>
    <row r="593" spans="3:4" ht="14.25" customHeight="1">
      <c r="C593" s="5"/>
      <c r="D593" s="5"/>
    </row>
    <row r="594" spans="3:4" ht="14.25" customHeight="1">
      <c r="C594" s="5"/>
      <c r="D594" s="5"/>
    </row>
    <row r="595" spans="3:4" ht="14.25" customHeight="1">
      <c r="C595" s="5"/>
      <c r="D595" s="5"/>
    </row>
    <row r="596" spans="3:4" ht="14.25" customHeight="1">
      <c r="C596" s="5"/>
      <c r="D596" s="5"/>
    </row>
    <row r="597" spans="3:4" ht="14.25" customHeight="1">
      <c r="C597" s="5"/>
      <c r="D597" s="5"/>
    </row>
    <row r="598" spans="3:4" ht="14.25" customHeight="1">
      <c r="C598" s="5"/>
      <c r="D598" s="5"/>
    </row>
    <row r="599" spans="3:4" ht="14.25" customHeight="1">
      <c r="C599" s="5"/>
      <c r="D599" s="5"/>
    </row>
    <row r="600" spans="3:4" ht="14.25" customHeight="1">
      <c r="C600" s="5"/>
      <c r="D600" s="5"/>
    </row>
    <row r="601" spans="3:4" ht="14.25" customHeight="1">
      <c r="C601" s="5"/>
      <c r="D601" s="5"/>
    </row>
    <row r="602" spans="3:4" ht="14.25" customHeight="1">
      <c r="C602" s="5"/>
      <c r="D602" s="5"/>
    </row>
    <row r="603" spans="3:4" ht="14.25" customHeight="1">
      <c r="C603" s="5"/>
      <c r="D603" s="5"/>
    </row>
    <row r="604" spans="3:4" ht="14.25" customHeight="1">
      <c r="C604" s="5"/>
      <c r="D604" s="5"/>
    </row>
    <row r="605" spans="3:4" ht="14.25" customHeight="1">
      <c r="C605" s="5"/>
      <c r="D605" s="5"/>
    </row>
    <row r="606" spans="3:4" ht="14.25" customHeight="1">
      <c r="C606" s="5"/>
      <c r="D606" s="5"/>
    </row>
    <row r="607" spans="3:4" ht="14.25" customHeight="1">
      <c r="C607" s="5"/>
      <c r="D607" s="5"/>
    </row>
    <row r="608" spans="3:4" ht="14.25" customHeight="1">
      <c r="C608" s="5"/>
      <c r="D608" s="5"/>
    </row>
    <row r="609" spans="3:4" ht="14.25" customHeight="1">
      <c r="C609" s="5"/>
      <c r="D609" s="5"/>
    </row>
    <row r="610" spans="3:4" ht="14.25" customHeight="1">
      <c r="C610" s="5"/>
      <c r="D610" s="5"/>
    </row>
    <row r="611" spans="3:4" ht="14.25" customHeight="1">
      <c r="C611" s="5"/>
      <c r="D611" s="5"/>
    </row>
    <row r="612" spans="3:4" ht="14.25" customHeight="1">
      <c r="C612" s="5"/>
      <c r="D612" s="5"/>
    </row>
    <row r="613" spans="3:4" ht="14.25" customHeight="1">
      <c r="C613" s="5"/>
      <c r="D613" s="5"/>
    </row>
    <row r="614" spans="3:4" ht="14.25" customHeight="1">
      <c r="C614" s="5"/>
      <c r="D614" s="5"/>
    </row>
    <row r="615" spans="3:4" ht="14.25" customHeight="1">
      <c r="C615" s="5"/>
      <c r="D615" s="5"/>
    </row>
    <row r="616" spans="3:4" ht="14.25" customHeight="1">
      <c r="C616" s="5"/>
      <c r="D616" s="5"/>
    </row>
    <row r="617" spans="3:4" ht="14.25" customHeight="1">
      <c r="C617" s="5"/>
      <c r="D617" s="5"/>
    </row>
    <row r="618" spans="3:4" ht="14.25" customHeight="1">
      <c r="C618" s="5"/>
      <c r="D618" s="5"/>
    </row>
    <row r="619" spans="3:4" ht="14.25" customHeight="1">
      <c r="C619" s="5"/>
      <c r="D619" s="5"/>
    </row>
    <row r="620" spans="3:4" ht="14.25" customHeight="1">
      <c r="C620" s="5"/>
      <c r="D620" s="5"/>
    </row>
    <row r="621" spans="3:4" ht="14.25" customHeight="1">
      <c r="C621" s="5"/>
      <c r="D621" s="5"/>
    </row>
    <row r="622" spans="3:4" ht="14.25" customHeight="1">
      <c r="C622" s="5"/>
      <c r="D622" s="5"/>
    </row>
    <row r="623" spans="3:4" ht="14.25" customHeight="1">
      <c r="C623" s="5"/>
      <c r="D623" s="5"/>
    </row>
    <row r="624" spans="3:4" ht="14.25" customHeight="1">
      <c r="C624" s="5"/>
      <c r="D624" s="5"/>
    </row>
    <row r="625" spans="3:4" ht="14.25" customHeight="1">
      <c r="C625" s="5"/>
      <c r="D625" s="5"/>
    </row>
    <row r="626" spans="3:4" ht="14.25" customHeight="1">
      <c r="C626" s="5"/>
      <c r="D626" s="5"/>
    </row>
    <row r="627" spans="3:4" ht="14.25" customHeight="1">
      <c r="C627" s="5"/>
      <c r="D627" s="5"/>
    </row>
    <row r="628" spans="3:4" ht="14.25" customHeight="1">
      <c r="C628" s="5"/>
      <c r="D628" s="5"/>
    </row>
    <row r="629" spans="3:4" ht="14.25" customHeight="1">
      <c r="C629" s="5"/>
      <c r="D629" s="5"/>
    </row>
    <row r="630" spans="3:4" ht="14.25" customHeight="1">
      <c r="C630" s="5"/>
      <c r="D630" s="5"/>
    </row>
    <row r="631" spans="3:4" ht="14.25" customHeight="1">
      <c r="C631" s="5"/>
      <c r="D631" s="5"/>
    </row>
    <row r="632" spans="3:4" ht="14.25" customHeight="1">
      <c r="C632" s="5"/>
      <c r="D632" s="5"/>
    </row>
    <row r="633" spans="3:4" ht="14.25" customHeight="1">
      <c r="C633" s="5"/>
      <c r="D633" s="5"/>
    </row>
    <row r="634" spans="3:4" ht="14.25" customHeight="1">
      <c r="C634" s="5"/>
      <c r="D634" s="5"/>
    </row>
    <row r="635" spans="3:4" ht="14.25" customHeight="1">
      <c r="C635" s="5"/>
      <c r="D635" s="5"/>
    </row>
    <row r="636" spans="3:4" ht="14.25" customHeight="1">
      <c r="C636" s="5"/>
      <c r="D636" s="5"/>
    </row>
    <row r="637" spans="3:4" ht="14.25" customHeight="1">
      <c r="C637" s="5"/>
      <c r="D637" s="5"/>
    </row>
    <row r="638" spans="3:4" ht="14.25" customHeight="1">
      <c r="C638" s="5"/>
      <c r="D638" s="5"/>
    </row>
    <row r="639" spans="3:4" ht="14.25" customHeight="1">
      <c r="C639" s="5"/>
      <c r="D639" s="5"/>
    </row>
    <row r="640" spans="3:4" ht="14.25" customHeight="1">
      <c r="C640" s="5"/>
      <c r="D640" s="5"/>
    </row>
    <row r="641" spans="3:4" ht="14.25" customHeight="1">
      <c r="C641" s="5"/>
      <c r="D641" s="5"/>
    </row>
    <row r="642" spans="3:4" ht="14.25" customHeight="1">
      <c r="C642" s="5"/>
      <c r="D642" s="5"/>
    </row>
    <row r="643" spans="3:4" ht="14.25" customHeight="1">
      <c r="C643" s="5"/>
      <c r="D643" s="5"/>
    </row>
    <row r="644" spans="3:4" ht="14.25" customHeight="1">
      <c r="C644" s="5"/>
      <c r="D644" s="5"/>
    </row>
    <row r="645" spans="3:4" ht="14.25" customHeight="1">
      <c r="C645" s="5"/>
      <c r="D645" s="5"/>
    </row>
    <row r="646" spans="3:4" ht="14.25" customHeight="1">
      <c r="C646" s="5"/>
      <c r="D646" s="5"/>
    </row>
    <row r="647" spans="3:4" ht="14.25" customHeight="1">
      <c r="C647" s="5"/>
      <c r="D647" s="5"/>
    </row>
    <row r="648" spans="3:4" ht="14.25" customHeight="1">
      <c r="C648" s="5"/>
      <c r="D648" s="5"/>
    </row>
    <row r="649" spans="3:4" ht="14.25" customHeight="1">
      <c r="C649" s="5"/>
      <c r="D649" s="5"/>
    </row>
    <row r="650" spans="3:4" ht="14.25" customHeight="1">
      <c r="C650" s="5"/>
      <c r="D650" s="5"/>
    </row>
    <row r="651" spans="3:4" ht="14.25" customHeight="1">
      <c r="C651" s="5"/>
      <c r="D651" s="5"/>
    </row>
    <row r="652" spans="3:4" ht="14.25" customHeight="1">
      <c r="C652" s="5"/>
      <c r="D652" s="5"/>
    </row>
    <row r="653" spans="3:4" ht="14.25" customHeight="1">
      <c r="C653" s="5"/>
      <c r="D653" s="5"/>
    </row>
    <row r="654" spans="3:4" ht="14.25" customHeight="1">
      <c r="C654" s="5"/>
      <c r="D654" s="5"/>
    </row>
    <row r="655" spans="3:4" ht="14.25" customHeight="1">
      <c r="C655" s="5"/>
      <c r="D655" s="5"/>
    </row>
    <row r="656" spans="3:4" ht="14.25" customHeight="1">
      <c r="C656" s="5"/>
      <c r="D656" s="5"/>
    </row>
    <row r="657" spans="3:4" ht="14.25" customHeight="1">
      <c r="C657" s="5"/>
      <c r="D657" s="5"/>
    </row>
    <row r="658" spans="3:4" ht="14.25" customHeight="1">
      <c r="C658" s="5"/>
      <c r="D658" s="5"/>
    </row>
    <row r="659" spans="3:4" ht="14.25" customHeight="1">
      <c r="C659" s="5"/>
      <c r="D659" s="5"/>
    </row>
    <row r="660" spans="3:4" ht="14.25" customHeight="1">
      <c r="C660" s="5"/>
      <c r="D660" s="5"/>
    </row>
    <row r="661" spans="3:4" ht="14.25" customHeight="1">
      <c r="C661" s="5"/>
      <c r="D661" s="5"/>
    </row>
    <row r="662" spans="3:4" ht="14.25" customHeight="1">
      <c r="C662" s="5"/>
      <c r="D662" s="5"/>
    </row>
    <row r="663" spans="3:4" ht="14.25" customHeight="1">
      <c r="C663" s="5"/>
      <c r="D663" s="5"/>
    </row>
    <row r="664" spans="3:4" ht="14.25" customHeight="1">
      <c r="C664" s="5"/>
      <c r="D664" s="5"/>
    </row>
    <row r="665" spans="3:4" ht="14.25" customHeight="1">
      <c r="C665" s="5"/>
      <c r="D665" s="5"/>
    </row>
    <row r="666" spans="3:4" ht="14.25" customHeight="1">
      <c r="C666" s="5"/>
      <c r="D666" s="5"/>
    </row>
    <row r="667" spans="3:4" ht="14.25" customHeight="1">
      <c r="C667" s="5"/>
      <c r="D667" s="5"/>
    </row>
    <row r="668" spans="3:4" ht="14.25" customHeight="1">
      <c r="C668" s="5"/>
      <c r="D668" s="5"/>
    </row>
    <row r="669" spans="3:4" ht="14.25" customHeight="1">
      <c r="C669" s="5"/>
      <c r="D669" s="5"/>
    </row>
    <row r="670" spans="3:4" ht="14.25" customHeight="1">
      <c r="C670" s="5"/>
      <c r="D670" s="5"/>
    </row>
    <row r="671" spans="3:4" ht="14.25" customHeight="1">
      <c r="C671" s="5"/>
      <c r="D671" s="5"/>
    </row>
    <row r="672" spans="3:4" ht="14.25" customHeight="1">
      <c r="C672" s="5"/>
      <c r="D672" s="5"/>
    </row>
    <row r="673" spans="3:4" ht="14.25" customHeight="1">
      <c r="C673" s="5"/>
      <c r="D673" s="5"/>
    </row>
    <row r="674" spans="3:4" ht="14.25" customHeight="1">
      <c r="C674" s="5"/>
      <c r="D674" s="5"/>
    </row>
    <row r="675" spans="3:4" ht="14.25" customHeight="1">
      <c r="C675" s="5"/>
      <c r="D675" s="5"/>
    </row>
    <row r="676" spans="3:4" ht="14.25" customHeight="1">
      <c r="C676" s="5"/>
      <c r="D676" s="5"/>
    </row>
    <row r="677" spans="3:4" ht="14.25" customHeight="1">
      <c r="C677" s="5"/>
      <c r="D677" s="5"/>
    </row>
    <row r="678" spans="3:4" ht="14.25" customHeight="1">
      <c r="C678" s="5"/>
      <c r="D678" s="5"/>
    </row>
    <row r="679" spans="3:4" ht="14.25" customHeight="1">
      <c r="C679" s="5"/>
      <c r="D679" s="5"/>
    </row>
    <row r="680" spans="3:4" ht="14.25" customHeight="1">
      <c r="C680" s="5"/>
      <c r="D680" s="5"/>
    </row>
    <row r="681" spans="3:4" ht="14.25" customHeight="1">
      <c r="C681" s="5"/>
      <c r="D681" s="5"/>
    </row>
    <row r="682" spans="3:4" ht="14.25" customHeight="1">
      <c r="C682" s="5"/>
      <c r="D682" s="5"/>
    </row>
    <row r="683" spans="3:4" ht="14.25" customHeight="1">
      <c r="C683" s="5"/>
      <c r="D683" s="5"/>
    </row>
    <row r="684" spans="3:4" ht="14.25" customHeight="1">
      <c r="C684" s="5"/>
      <c r="D684" s="5"/>
    </row>
    <row r="685" spans="3:4" ht="14.25" customHeight="1">
      <c r="C685" s="5"/>
      <c r="D685" s="5"/>
    </row>
    <row r="686" spans="3:4" ht="14.25" customHeight="1">
      <c r="C686" s="5"/>
      <c r="D686" s="5"/>
    </row>
    <row r="687" spans="3:4" ht="14.25" customHeight="1">
      <c r="C687" s="5"/>
      <c r="D687" s="5"/>
    </row>
    <row r="688" spans="3:4" ht="14.25" customHeight="1">
      <c r="C688" s="5"/>
      <c r="D688" s="5"/>
    </row>
    <row r="689" spans="3:4" ht="14.25" customHeight="1">
      <c r="C689" s="5"/>
      <c r="D689" s="5"/>
    </row>
    <row r="690" spans="3:4" ht="14.25" customHeight="1">
      <c r="C690" s="5"/>
      <c r="D690" s="5"/>
    </row>
    <row r="691" spans="3:4" ht="14.25" customHeight="1">
      <c r="C691" s="5"/>
      <c r="D691" s="5"/>
    </row>
    <row r="692" spans="3:4" ht="14.25" customHeight="1">
      <c r="C692" s="5"/>
      <c r="D692" s="5"/>
    </row>
    <row r="693" spans="3:4" ht="14.25" customHeight="1">
      <c r="C693" s="5"/>
      <c r="D693" s="5"/>
    </row>
    <row r="694" spans="3:4" ht="14.25" customHeight="1">
      <c r="C694" s="5"/>
      <c r="D694" s="5"/>
    </row>
    <row r="695" spans="3:4" ht="14.25" customHeight="1">
      <c r="C695" s="5"/>
      <c r="D695" s="5"/>
    </row>
    <row r="696" spans="3:4" ht="14.25" customHeight="1">
      <c r="C696" s="5"/>
      <c r="D696" s="5"/>
    </row>
    <row r="697" spans="3:4" ht="14.25" customHeight="1">
      <c r="C697" s="5"/>
      <c r="D697" s="5"/>
    </row>
    <row r="698" spans="3:4" ht="14.25" customHeight="1">
      <c r="C698" s="5"/>
      <c r="D698" s="5"/>
    </row>
    <row r="699" spans="3:4" ht="14.25" customHeight="1">
      <c r="C699" s="5"/>
      <c r="D699" s="5"/>
    </row>
    <row r="700" spans="3:4" ht="14.25" customHeight="1">
      <c r="C700" s="5"/>
      <c r="D700" s="5"/>
    </row>
    <row r="701" spans="3:4" ht="14.25" customHeight="1">
      <c r="C701" s="5"/>
      <c r="D701" s="5"/>
    </row>
    <row r="702" spans="3:4" ht="14.25" customHeight="1">
      <c r="C702" s="5"/>
      <c r="D702" s="5"/>
    </row>
    <row r="703" spans="3:4" ht="14.25" customHeight="1">
      <c r="C703" s="5"/>
      <c r="D703" s="5"/>
    </row>
    <row r="704" spans="3:4" ht="14.25" customHeight="1">
      <c r="C704" s="5"/>
      <c r="D704" s="5"/>
    </row>
    <row r="705" spans="3:4" ht="14.25" customHeight="1">
      <c r="C705" s="5"/>
      <c r="D705" s="5"/>
    </row>
    <row r="706" spans="3:4" ht="14.25" customHeight="1">
      <c r="C706" s="5"/>
      <c r="D706" s="5"/>
    </row>
    <row r="707" spans="3:4" ht="14.25" customHeight="1">
      <c r="C707" s="5"/>
      <c r="D707" s="5"/>
    </row>
    <row r="708" spans="3:4" ht="14.25" customHeight="1">
      <c r="C708" s="5"/>
      <c r="D708" s="5"/>
    </row>
    <row r="709" spans="3:4" ht="14.25" customHeight="1">
      <c r="C709" s="5"/>
      <c r="D709" s="5"/>
    </row>
    <row r="710" spans="3:4" ht="14.25" customHeight="1">
      <c r="C710" s="5"/>
      <c r="D710" s="5"/>
    </row>
    <row r="711" spans="3:4" ht="14.25" customHeight="1">
      <c r="C711" s="5"/>
      <c r="D711" s="5"/>
    </row>
    <row r="712" spans="3:4" ht="14.25" customHeight="1">
      <c r="C712" s="5"/>
      <c r="D712" s="5"/>
    </row>
    <row r="713" spans="3:4" ht="14.25" customHeight="1">
      <c r="C713" s="5"/>
      <c r="D713" s="5"/>
    </row>
    <row r="714" spans="3:4" ht="14.25" customHeight="1">
      <c r="C714" s="5"/>
      <c r="D714" s="5"/>
    </row>
    <row r="715" spans="3:4" ht="14.25" customHeight="1">
      <c r="C715" s="5"/>
      <c r="D715" s="5"/>
    </row>
    <row r="716" spans="3:4" ht="14.25" customHeight="1">
      <c r="C716" s="5"/>
      <c r="D716" s="5"/>
    </row>
    <row r="717" spans="3:4" ht="14.25" customHeight="1">
      <c r="C717" s="5"/>
      <c r="D717" s="5"/>
    </row>
    <row r="718" spans="3:4" ht="14.25" customHeight="1">
      <c r="C718" s="5"/>
      <c r="D718" s="5"/>
    </row>
    <row r="719" spans="3:4" ht="14.25" customHeight="1">
      <c r="C719" s="5"/>
      <c r="D719" s="5"/>
    </row>
    <row r="720" spans="3:4" ht="14.25" customHeight="1">
      <c r="C720" s="5"/>
      <c r="D720" s="5"/>
    </row>
    <row r="721" spans="3:4" ht="14.25" customHeight="1">
      <c r="C721" s="5"/>
      <c r="D721" s="5"/>
    </row>
    <row r="722" spans="3:4" ht="14.25" customHeight="1">
      <c r="C722" s="5"/>
      <c r="D722" s="5"/>
    </row>
    <row r="723" spans="3:4" ht="14.25" customHeight="1">
      <c r="C723" s="5"/>
      <c r="D723" s="5"/>
    </row>
    <row r="724" spans="3:4" ht="14.25" customHeight="1">
      <c r="C724" s="5"/>
      <c r="D724" s="5"/>
    </row>
    <row r="725" spans="3:4" ht="14.25" customHeight="1">
      <c r="C725" s="5"/>
      <c r="D725" s="5"/>
    </row>
    <row r="726" spans="3:4" ht="14.25" customHeight="1">
      <c r="C726" s="5"/>
      <c r="D726" s="5"/>
    </row>
    <row r="727" spans="3:4" ht="14.25" customHeight="1">
      <c r="C727" s="5"/>
      <c r="D727" s="5"/>
    </row>
    <row r="728" spans="3:4" ht="14.25" customHeight="1">
      <c r="C728" s="5"/>
      <c r="D728" s="5"/>
    </row>
    <row r="729" spans="3:4" ht="14.25" customHeight="1">
      <c r="C729" s="5"/>
      <c r="D729" s="5"/>
    </row>
    <row r="730" spans="3:4" ht="14.25" customHeight="1">
      <c r="C730" s="5"/>
      <c r="D730" s="5"/>
    </row>
    <row r="731" spans="3:4" ht="14.25" customHeight="1">
      <c r="C731" s="5"/>
      <c r="D731" s="5"/>
    </row>
    <row r="732" spans="3:4" ht="14.25" customHeight="1">
      <c r="C732" s="5"/>
      <c r="D732" s="5"/>
    </row>
    <row r="733" spans="3:4" ht="14.25" customHeight="1">
      <c r="C733" s="5"/>
      <c r="D733" s="5"/>
    </row>
    <row r="734" spans="3:4" ht="14.25" customHeight="1">
      <c r="C734" s="5"/>
      <c r="D734" s="5"/>
    </row>
    <row r="735" spans="3:4" ht="14.25" customHeight="1">
      <c r="C735" s="5"/>
      <c r="D735" s="5"/>
    </row>
    <row r="736" spans="3:4" ht="14.25" customHeight="1">
      <c r="C736" s="5"/>
      <c r="D736" s="5"/>
    </row>
    <row r="737" spans="3:4" ht="14.25" customHeight="1">
      <c r="C737" s="5"/>
      <c r="D737" s="5"/>
    </row>
    <row r="738" spans="3:4" ht="14.25" customHeight="1">
      <c r="C738" s="5"/>
      <c r="D738" s="5"/>
    </row>
    <row r="739" spans="3:4" ht="14.25" customHeight="1">
      <c r="C739" s="5"/>
      <c r="D739" s="5"/>
    </row>
    <row r="740" spans="3:4" ht="14.25" customHeight="1">
      <c r="C740" s="5"/>
      <c r="D740" s="5"/>
    </row>
    <row r="741" spans="3:4" ht="14.25" customHeight="1">
      <c r="C741" s="5"/>
      <c r="D741" s="5"/>
    </row>
    <row r="742" spans="3:4" ht="14.25" customHeight="1">
      <c r="C742" s="5"/>
      <c r="D742" s="5"/>
    </row>
    <row r="743" spans="3:4" ht="14.25" customHeight="1">
      <c r="C743" s="5"/>
      <c r="D743" s="5"/>
    </row>
    <row r="744" spans="3:4" ht="14.25" customHeight="1">
      <c r="C744" s="5"/>
      <c r="D744" s="5"/>
    </row>
    <row r="745" spans="3:4" ht="14.25" customHeight="1">
      <c r="C745" s="5"/>
      <c r="D745" s="5"/>
    </row>
    <row r="746" spans="3:4" ht="14.25" customHeight="1">
      <c r="C746" s="5"/>
      <c r="D746" s="5"/>
    </row>
    <row r="747" spans="3:4" ht="14.25" customHeight="1">
      <c r="C747" s="5"/>
      <c r="D747" s="5"/>
    </row>
    <row r="748" spans="3:4" ht="14.25" customHeight="1">
      <c r="C748" s="5"/>
      <c r="D748" s="5"/>
    </row>
    <row r="749" spans="3:4" ht="14.25" customHeight="1">
      <c r="C749" s="5"/>
      <c r="D749" s="5"/>
    </row>
    <row r="750" spans="3:4" ht="14.25" customHeight="1">
      <c r="C750" s="5"/>
      <c r="D750" s="5"/>
    </row>
    <row r="751" spans="3:4" ht="14.25" customHeight="1">
      <c r="C751" s="5"/>
      <c r="D751" s="5"/>
    </row>
    <row r="752" spans="3:4" ht="14.25" customHeight="1">
      <c r="C752" s="5"/>
      <c r="D752" s="5"/>
    </row>
    <row r="753" spans="3:4" ht="14.25" customHeight="1">
      <c r="C753" s="5"/>
      <c r="D753" s="5"/>
    </row>
    <row r="754" spans="3:4" ht="14.25" customHeight="1">
      <c r="C754" s="5"/>
      <c r="D754" s="5"/>
    </row>
    <row r="755" spans="3:4" ht="14.25" customHeight="1">
      <c r="C755" s="5"/>
      <c r="D755" s="5"/>
    </row>
    <row r="756" spans="3:4" ht="14.25" customHeight="1">
      <c r="C756" s="5"/>
      <c r="D756" s="5"/>
    </row>
    <row r="757" spans="3:4" ht="14.25" customHeight="1">
      <c r="C757" s="5"/>
      <c r="D757" s="5"/>
    </row>
    <row r="758" spans="3:4" ht="14.25" customHeight="1">
      <c r="C758" s="5"/>
      <c r="D758" s="5"/>
    </row>
    <row r="759" spans="3:4" ht="14.25" customHeight="1">
      <c r="C759" s="5"/>
      <c r="D759" s="5"/>
    </row>
    <row r="760" spans="3:4" ht="14.25" customHeight="1">
      <c r="C760" s="5"/>
      <c r="D760" s="5"/>
    </row>
    <row r="761" spans="3:4" ht="14.25" customHeight="1">
      <c r="C761" s="5"/>
      <c r="D761" s="5"/>
    </row>
    <row r="762" spans="3:4" ht="14.25" customHeight="1">
      <c r="C762" s="5"/>
      <c r="D762" s="5"/>
    </row>
    <row r="763" spans="3:4" ht="14.25" customHeight="1">
      <c r="C763" s="5"/>
      <c r="D763" s="5"/>
    </row>
    <row r="764" spans="3:4" ht="14.25" customHeight="1">
      <c r="C764" s="5"/>
      <c r="D764" s="5"/>
    </row>
    <row r="765" spans="3:4" ht="14.25" customHeight="1">
      <c r="C765" s="5"/>
      <c r="D765" s="5"/>
    </row>
    <row r="766" spans="3:4" ht="14.25" customHeight="1">
      <c r="C766" s="5"/>
      <c r="D766" s="5"/>
    </row>
    <row r="767" spans="3:4" ht="14.25" customHeight="1">
      <c r="C767" s="5"/>
      <c r="D767" s="5"/>
    </row>
    <row r="768" spans="3:4" ht="14.25" customHeight="1">
      <c r="C768" s="5"/>
      <c r="D768" s="5"/>
    </row>
    <row r="769" spans="3:4" ht="14.25" customHeight="1">
      <c r="C769" s="5"/>
      <c r="D769" s="5"/>
    </row>
    <row r="770" spans="3:4" ht="14.25" customHeight="1">
      <c r="C770" s="5"/>
      <c r="D770" s="5"/>
    </row>
    <row r="771" spans="3:4" ht="14.25" customHeight="1">
      <c r="C771" s="5"/>
      <c r="D771" s="5"/>
    </row>
    <row r="772" spans="3:4" ht="14.25" customHeight="1">
      <c r="C772" s="5"/>
      <c r="D772" s="5"/>
    </row>
    <row r="773" spans="3:4" ht="14.25" customHeight="1">
      <c r="C773" s="5"/>
      <c r="D773" s="5"/>
    </row>
    <row r="774" spans="3:4" ht="14.25" customHeight="1">
      <c r="C774" s="5"/>
      <c r="D774" s="5"/>
    </row>
    <row r="775" spans="3:4" ht="14.25" customHeight="1">
      <c r="C775" s="5"/>
      <c r="D775" s="5"/>
    </row>
    <row r="776" spans="3:4" ht="14.25" customHeight="1">
      <c r="C776" s="5"/>
      <c r="D776" s="5"/>
    </row>
    <row r="777" spans="3:4" ht="14.25" customHeight="1">
      <c r="C777" s="5"/>
      <c r="D777" s="5"/>
    </row>
    <row r="778" spans="3:4" ht="14.25" customHeight="1">
      <c r="C778" s="5"/>
      <c r="D778" s="5"/>
    </row>
    <row r="779" spans="3:4" ht="14.25" customHeight="1">
      <c r="C779" s="5"/>
      <c r="D779" s="5"/>
    </row>
    <row r="780" spans="3:4" ht="14.25" customHeight="1">
      <c r="C780" s="5"/>
      <c r="D780" s="5"/>
    </row>
    <row r="781" spans="3:4" ht="14.25" customHeight="1">
      <c r="C781" s="5"/>
      <c r="D781" s="5"/>
    </row>
    <row r="782" spans="3:4" ht="14.25" customHeight="1">
      <c r="C782" s="5"/>
      <c r="D782" s="5"/>
    </row>
    <row r="783" spans="3:4" ht="14.25" customHeight="1">
      <c r="C783" s="5"/>
      <c r="D783" s="5"/>
    </row>
    <row r="784" spans="3:4" ht="14.25" customHeight="1">
      <c r="C784" s="5"/>
      <c r="D784" s="5"/>
    </row>
    <row r="785" spans="3:4" ht="14.25" customHeight="1">
      <c r="C785" s="5"/>
      <c r="D785" s="5"/>
    </row>
    <row r="786" spans="3:4" ht="14.25" customHeight="1">
      <c r="C786" s="5"/>
      <c r="D786" s="5"/>
    </row>
    <row r="787" spans="3:4" ht="14.25" customHeight="1">
      <c r="C787" s="5"/>
      <c r="D787" s="5"/>
    </row>
    <row r="788" spans="3:4" ht="14.25" customHeight="1">
      <c r="C788" s="5"/>
      <c r="D788" s="5"/>
    </row>
    <row r="789" spans="3:4" ht="14.25" customHeight="1">
      <c r="C789" s="5"/>
      <c r="D789" s="5"/>
    </row>
    <row r="790" spans="3:4" ht="14.25" customHeight="1">
      <c r="C790" s="5"/>
      <c r="D790" s="5"/>
    </row>
    <row r="791" spans="3:4" ht="14.25" customHeight="1">
      <c r="C791" s="5"/>
      <c r="D791" s="5"/>
    </row>
    <row r="792" spans="3:4" ht="14.25" customHeight="1">
      <c r="C792" s="5"/>
      <c r="D792" s="5"/>
    </row>
    <row r="793" spans="3:4" ht="14.25" customHeight="1">
      <c r="C793" s="5"/>
      <c r="D793" s="5"/>
    </row>
    <row r="794" spans="3:4" ht="14.25" customHeight="1">
      <c r="C794" s="5"/>
      <c r="D794" s="5"/>
    </row>
    <row r="795" spans="3:4" ht="14.25" customHeight="1">
      <c r="C795" s="5"/>
      <c r="D795" s="5"/>
    </row>
    <row r="796" spans="3:4" ht="14.25" customHeight="1">
      <c r="C796" s="5"/>
      <c r="D796" s="5"/>
    </row>
    <row r="797" spans="3:4" ht="14.25" customHeight="1">
      <c r="C797" s="5"/>
      <c r="D797" s="5"/>
    </row>
    <row r="798" spans="3:4" ht="14.25" customHeight="1">
      <c r="C798" s="5"/>
      <c r="D798" s="5"/>
    </row>
    <row r="799" spans="3:4" ht="14.25" customHeight="1">
      <c r="C799" s="5"/>
      <c r="D799" s="5"/>
    </row>
    <row r="800" spans="3:4" ht="14.25" customHeight="1">
      <c r="C800" s="5"/>
      <c r="D800" s="5"/>
    </row>
    <row r="801" spans="3:4" ht="14.25" customHeight="1">
      <c r="C801" s="5"/>
      <c r="D801" s="5"/>
    </row>
    <row r="802" spans="3:4" ht="14.25" customHeight="1">
      <c r="C802" s="5"/>
      <c r="D802" s="5"/>
    </row>
    <row r="803" spans="3:4" ht="14.25" customHeight="1">
      <c r="C803" s="5"/>
      <c r="D803" s="5"/>
    </row>
    <row r="804" spans="3:4" ht="14.25" customHeight="1">
      <c r="C804" s="5"/>
      <c r="D804" s="5"/>
    </row>
    <row r="805" spans="3:4" ht="14.25" customHeight="1">
      <c r="C805" s="5"/>
      <c r="D805" s="5"/>
    </row>
    <row r="806" spans="3:4" ht="14.25" customHeight="1">
      <c r="C806" s="5"/>
      <c r="D806" s="5"/>
    </row>
    <row r="807" spans="3:4" ht="14.25" customHeight="1">
      <c r="C807" s="5"/>
      <c r="D807" s="5"/>
    </row>
    <row r="808" spans="3:4" ht="14.25" customHeight="1">
      <c r="C808" s="5"/>
      <c r="D808" s="5"/>
    </row>
    <row r="809" spans="3:4" ht="14.25" customHeight="1">
      <c r="C809" s="5"/>
      <c r="D809" s="5"/>
    </row>
    <row r="810" spans="3:4" ht="14.25" customHeight="1">
      <c r="C810" s="5"/>
      <c r="D810" s="5"/>
    </row>
    <row r="811" spans="3:4" ht="14.25" customHeight="1">
      <c r="C811" s="5"/>
      <c r="D811" s="5"/>
    </row>
    <row r="812" spans="3:4" ht="14.25" customHeight="1">
      <c r="C812" s="5"/>
      <c r="D812" s="5"/>
    </row>
    <row r="813" spans="3:4" ht="14.25" customHeight="1">
      <c r="C813" s="5"/>
      <c r="D813" s="5"/>
    </row>
    <row r="814" spans="3:4" ht="14.25" customHeight="1">
      <c r="C814" s="5"/>
      <c r="D814" s="5"/>
    </row>
    <row r="815" spans="3:4" ht="14.25" customHeight="1">
      <c r="C815" s="5"/>
      <c r="D815" s="5"/>
    </row>
    <row r="816" spans="3:4" ht="14.25" customHeight="1">
      <c r="C816" s="5"/>
      <c r="D816" s="5"/>
    </row>
    <row r="817" spans="3:4" ht="14.25" customHeight="1">
      <c r="C817" s="5"/>
      <c r="D817" s="5"/>
    </row>
    <row r="818" spans="3:4" ht="14.25" customHeight="1">
      <c r="C818" s="5"/>
      <c r="D818" s="5"/>
    </row>
    <row r="819" spans="3:4" ht="14.25" customHeight="1">
      <c r="C819" s="5"/>
      <c r="D819" s="5"/>
    </row>
    <row r="820" spans="3:4" ht="14.25" customHeight="1">
      <c r="C820" s="5"/>
      <c r="D820" s="5"/>
    </row>
    <row r="821" spans="3:4" ht="14.25" customHeight="1">
      <c r="C821" s="5"/>
      <c r="D821" s="5"/>
    </row>
    <row r="822" spans="3:4" ht="14.25" customHeight="1">
      <c r="C822" s="5"/>
      <c r="D822" s="5"/>
    </row>
    <row r="823" spans="3:4" ht="14.25" customHeight="1">
      <c r="C823" s="5"/>
      <c r="D823" s="5"/>
    </row>
    <row r="824" spans="3:4" ht="14.25" customHeight="1">
      <c r="C824" s="5"/>
      <c r="D824" s="5"/>
    </row>
    <row r="825" spans="3:4" ht="14.25" customHeight="1">
      <c r="C825" s="5"/>
      <c r="D825" s="5"/>
    </row>
    <row r="826" spans="3:4" ht="14.25" customHeight="1">
      <c r="C826" s="5"/>
      <c r="D826" s="5"/>
    </row>
    <row r="827" spans="3:4" ht="14.25" customHeight="1">
      <c r="C827" s="5"/>
      <c r="D827" s="5"/>
    </row>
    <row r="828" spans="3:4" ht="14.25" customHeight="1">
      <c r="C828" s="5"/>
      <c r="D828" s="5"/>
    </row>
    <row r="829" spans="3:4" ht="14.25" customHeight="1">
      <c r="C829" s="5"/>
      <c r="D829" s="5"/>
    </row>
    <row r="830" spans="3:4" ht="14.25" customHeight="1">
      <c r="C830" s="5"/>
      <c r="D830" s="5"/>
    </row>
    <row r="831" spans="3:4" ht="14.25" customHeight="1">
      <c r="C831" s="5"/>
      <c r="D831" s="5"/>
    </row>
    <row r="832" spans="3:4" ht="14.25" customHeight="1">
      <c r="C832" s="5"/>
      <c r="D832" s="5"/>
    </row>
    <row r="833" spans="3:4" ht="14.25" customHeight="1">
      <c r="C833" s="5"/>
      <c r="D833" s="5"/>
    </row>
    <row r="834" spans="3:4" ht="14.25" customHeight="1">
      <c r="C834" s="5"/>
      <c r="D834" s="5"/>
    </row>
    <row r="835" spans="3:4" ht="14.25" customHeight="1">
      <c r="C835" s="5"/>
      <c r="D835" s="5"/>
    </row>
    <row r="836" spans="3:4" ht="14.25" customHeight="1">
      <c r="C836" s="5"/>
      <c r="D836" s="5"/>
    </row>
    <row r="837" spans="3:4" ht="14.25" customHeight="1">
      <c r="C837" s="5"/>
      <c r="D837" s="5"/>
    </row>
    <row r="838" spans="3:4" ht="14.25" customHeight="1">
      <c r="C838" s="5"/>
      <c r="D838" s="5"/>
    </row>
    <row r="839" spans="3:4" ht="14.25" customHeight="1">
      <c r="C839" s="5"/>
      <c r="D839" s="5"/>
    </row>
    <row r="840" spans="3:4" ht="14.25" customHeight="1">
      <c r="C840" s="5"/>
      <c r="D840" s="5"/>
    </row>
    <row r="841" spans="3:4" ht="14.25" customHeight="1">
      <c r="C841" s="5"/>
      <c r="D841" s="5"/>
    </row>
    <row r="842" spans="3:4" ht="14.25" customHeight="1">
      <c r="C842" s="5"/>
      <c r="D842" s="5"/>
    </row>
    <row r="843" spans="3:4" ht="14.25" customHeight="1">
      <c r="C843" s="5"/>
      <c r="D843" s="5"/>
    </row>
    <row r="844" spans="3:4" ht="14.25" customHeight="1">
      <c r="C844" s="5"/>
      <c r="D844" s="5"/>
    </row>
    <row r="845" spans="3:4" ht="14.25" customHeight="1">
      <c r="C845" s="5"/>
      <c r="D845" s="5"/>
    </row>
    <row r="846" spans="3:4" ht="14.25" customHeight="1">
      <c r="C846" s="5"/>
      <c r="D846" s="5"/>
    </row>
    <row r="847" spans="3:4" ht="14.25" customHeight="1">
      <c r="C847" s="5"/>
      <c r="D847" s="5"/>
    </row>
    <row r="848" spans="3:4" ht="14.25" customHeight="1">
      <c r="C848" s="5"/>
      <c r="D848" s="5"/>
    </row>
    <row r="849" spans="3:4" ht="14.25" customHeight="1">
      <c r="C849" s="5"/>
      <c r="D849" s="5"/>
    </row>
    <row r="850" spans="3:4" ht="14.25" customHeight="1">
      <c r="C850" s="5"/>
      <c r="D850" s="5"/>
    </row>
    <row r="851" spans="3:4" ht="14.25" customHeight="1">
      <c r="C851" s="5"/>
      <c r="D851" s="5"/>
    </row>
    <row r="852" spans="3:4" ht="14.25" customHeight="1">
      <c r="C852" s="5"/>
      <c r="D852" s="5"/>
    </row>
    <row r="853" spans="3:4" ht="14.25" customHeight="1">
      <c r="C853" s="5"/>
      <c r="D853" s="5"/>
    </row>
    <row r="854" spans="3:4" ht="14.25" customHeight="1">
      <c r="C854" s="5"/>
      <c r="D854" s="5"/>
    </row>
    <row r="855" spans="3:4" ht="14.25" customHeight="1">
      <c r="C855" s="5"/>
      <c r="D855" s="5"/>
    </row>
    <row r="856" spans="3:4" ht="14.25" customHeight="1">
      <c r="C856" s="5"/>
      <c r="D856" s="5"/>
    </row>
    <row r="857" spans="3:4" ht="14.25" customHeight="1">
      <c r="C857" s="5"/>
      <c r="D857" s="5"/>
    </row>
    <row r="858" spans="3:4" ht="14.25" customHeight="1">
      <c r="C858" s="5"/>
      <c r="D858" s="5"/>
    </row>
    <row r="859" spans="3:4" ht="14.25" customHeight="1">
      <c r="C859" s="5"/>
      <c r="D859" s="5"/>
    </row>
    <row r="860" spans="3:4" ht="14.25" customHeight="1">
      <c r="C860" s="5"/>
      <c r="D860" s="5"/>
    </row>
    <row r="861" spans="3:4" ht="14.25" customHeight="1">
      <c r="C861" s="5"/>
      <c r="D861" s="5"/>
    </row>
    <row r="862" spans="3:4" ht="14.25" customHeight="1">
      <c r="C862" s="5"/>
      <c r="D862" s="5"/>
    </row>
    <row r="863" spans="3:4" ht="14.25" customHeight="1">
      <c r="C863" s="5"/>
      <c r="D863" s="5"/>
    </row>
    <row r="864" spans="3:4" ht="14.25" customHeight="1">
      <c r="C864" s="5"/>
      <c r="D864" s="5"/>
    </row>
    <row r="865" spans="3:4" ht="14.25" customHeight="1">
      <c r="C865" s="5"/>
      <c r="D865" s="5"/>
    </row>
    <row r="866" spans="3:4" ht="14.25" customHeight="1">
      <c r="C866" s="5"/>
      <c r="D866" s="5"/>
    </row>
    <row r="867" spans="3:4" ht="14.25" customHeight="1">
      <c r="C867" s="5"/>
      <c r="D867" s="5"/>
    </row>
    <row r="868" spans="3:4" ht="14.25" customHeight="1">
      <c r="C868" s="5"/>
      <c r="D868" s="5"/>
    </row>
    <row r="869" spans="3:4" ht="14.25" customHeight="1">
      <c r="C869" s="5"/>
      <c r="D869" s="5"/>
    </row>
    <row r="870" spans="3:4" ht="14.25" customHeight="1">
      <c r="C870" s="5"/>
      <c r="D870" s="5"/>
    </row>
    <row r="871" spans="3:4" ht="14.25" customHeight="1">
      <c r="C871" s="5"/>
      <c r="D871" s="5"/>
    </row>
    <row r="872" spans="3:4" ht="14.25" customHeight="1">
      <c r="C872" s="5"/>
      <c r="D872" s="5"/>
    </row>
    <row r="873" spans="3:4" ht="14.25" customHeight="1">
      <c r="C873" s="5"/>
      <c r="D873" s="5"/>
    </row>
    <row r="874" spans="3:4" ht="14.25" customHeight="1">
      <c r="C874" s="5"/>
      <c r="D874" s="5"/>
    </row>
    <row r="875" spans="3:4" ht="14.25" customHeight="1">
      <c r="C875" s="5"/>
      <c r="D875" s="5"/>
    </row>
    <row r="876" spans="3:4" ht="14.25" customHeight="1">
      <c r="C876" s="5"/>
      <c r="D876" s="5"/>
    </row>
    <row r="877" spans="3:4" ht="14.25" customHeight="1">
      <c r="C877" s="5"/>
      <c r="D877" s="5"/>
    </row>
    <row r="878" spans="3:4" ht="14.25" customHeight="1">
      <c r="C878" s="5"/>
      <c r="D878" s="5"/>
    </row>
    <row r="879" spans="3:4" ht="14.25" customHeight="1">
      <c r="C879" s="5"/>
      <c r="D879" s="5"/>
    </row>
    <row r="880" spans="3:4" ht="14.25" customHeight="1">
      <c r="C880" s="5"/>
      <c r="D880" s="5"/>
    </row>
    <row r="881" spans="3:4" ht="14.25" customHeight="1">
      <c r="C881" s="5"/>
      <c r="D881" s="5"/>
    </row>
    <row r="882" spans="3:4" ht="14.25" customHeight="1">
      <c r="C882" s="5"/>
      <c r="D882" s="5"/>
    </row>
    <row r="883" spans="3:4" ht="14.25" customHeight="1">
      <c r="C883" s="5"/>
      <c r="D883" s="5"/>
    </row>
    <row r="884" spans="3:4" ht="14.25" customHeight="1">
      <c r="C884" s="5"/>
      <c r="D884" s="5"/>
    </row>
    <row r="885" spans="3:4" ht="14.25" customHeight="1">
      <c r="C885" s="5"/>
      <c r="D885" s="5"/>
    </row>
    <row r="886" spans="3:4" ht="14.25" customHeight="1">
      <c r="C886" s="5"/>
      <c r="D886" s="5"/>
    </row>
    <row r="887" spans="3:4" ht="14.25" customHeight="1">
      <c r="C887" s="5"/>
      <c r="D887" s="5"/>
    </row>
    <row r="888" spans="3:4" ht="14.25" customHeight="1">
      <c r="C888" s="5"/>
      <c r="D888" s="5"/>
    </row>
    <row r="889" spans="3:4" ht="14.25" customHeight="1">
      <c r="C889" s="5"/>
      <c r="D889" s="5"/>
    </row>
    <row r="890" spans="3:4" ht="14.25" customHeight="1">
      <c r="C890" s="5"/>
      <c r="D890" s="5"/>
    </row>
    <row r="891" spans="3:4" ht="14.25" customHeight="1">
      <c r="C891" s="5"/>
      <c r="D891" s="5"/>
    </row>
    <row r="892" spans="3:4" ht="14.25" customHeight="1">
      <c r="C892" s="5"/>
      <c r="D892" s="5"/>
    </row>
    <row r="893" spans="3:4" ht="14.25" customHeight="1">
      <c r="C893" s="5"/>
      <c r="D893" s="5"/>
    </row>
    <row r="894" spans="3:4" ht="14.25" customHeight="1">
      <c r="C894" s="5"/>
      <c r="D894" s="5"/>
    </row>
    <row r="895" spans="3:4" ht="14.25" customHeight="1">
      <c r="C895" s="5"/>
      <c r="D895" s="5"/>
    </row>
    <row r="896" spans="3:4" ht="14.25" customHeight="1">
      <c r="C896" s="5"/>
      <c r="D896" s="5"/>
    </row>
    <row r="897" spans="3:4" ht="14.25" customHeight="1">
      <c r="C897" s="5"/>
      <c r="D897" s="5"/>
    </row>
    <row r="898" spans="3:4" ht="14.25" customHeight="1">
      <c r="C898" s="5"/>
      <c r="D898" s="5"/>
    </row>
    <row r="899" spans="3:4" ht="14.25" customHeight="1">
      <c r="C899" s="5"/>
      <c r="D899" s="5"/>
    </row>
    <row r="900" spans="3:4" ht="14.25" customHeight="1">
      <c r="C900" s="5"/>
      <c r="D900" s="5"/>
    </row>
    <row r="901" spans="3:4" ht="14.25" customHeight="1">
      <c r="C901" s="5"/>
      <c r="D901" s="5"/>
    </row>
    <row r="902" spans="3:4" ht="14.25" customHeight="1">
      <c r="C902" s="5"/>
      <c r="D902" s="5"/>
    </row>
    <row r="903" spans="3:4" ht="14.25" customHeight="1">
      <c r="C903" s="5"/>
      <c r="D903" s="5"/>
    </row>
    <row r="904" spans="3:4" ht="14.25" customHeight="1">
      <c r="C904" s="5"/>
      <c r="D904" s="5"/>
    </row>
    <row r="905" spans="3:4" ht="14.25" customHeight="1">
      <c r="C905" s="5"/>
      <c r="D905" s="5"/>
    </row>
    <row r="906" spans="3:4" ht="14.25" customHeight="1">
      <c r="C906" s="5"/>
      <c r="D906" s="5"/>
    </row>
    <row r="907" spans="3:4" ht="14.25" customHeight="1">
      <c r="C907" s="5"/>
      <c r="D907" s="5"/>
    </row>
    <row r="908" spans="3:4" ht="14.25" customHeight="1">
      <c r="C908" s="5"/>
      <c r="D908" s="5"/>
    </row>
    <row r="909" spans="3:4" ht="14.25" customHeight="1">
      <c r="C909" s="5"/>
      <c r="D909" s="5"/>
    </row>
    <row r="910" spans="3:4" ht="14.25" customHeight="1">
      <c r="C910" s="5"/>
      <c r="D910" s="5"/>
    </row>
    <row r="911" spans="3:4" ht="14.25" customHeight="1">
      <c r="C911" s="5"/>
      <c r="D911" s="5"/>
    </row>
    <row r="912" spans="3:4" ht="14.25" customHeight="1">
      <c r="C912" s="5"/>
      <c r="D912" s="5"/>
    </row>
    <row r="913" spans="3:4" ht="14.25" customHeight="1">
      <c r="C913" s="5"/>
      <c r="D913" s="5"/>
    </row>
    <row r="914" spans="3:4" ht="14.25" customHeight="1">
      <c r="C914" s="5"/>
      <c r="D914" s="5"/>
    </row>
    <row r="915" spans="3:4" ht="14.25" customHeight="1">
      <c r="C915" s="5"/>
      <c r="D915" s="5"/>
    </row>
    <row r="916" spans="3:4" ht="14.25" customHeight="1">
      <c r="C916" s="5"/>
      <c r="D916" s="5"/>
    </row>
    <row r="917" spans="3:4" ht="14.25" customHeight="1">
      <c r="C917" s="5"/>
      <c r="D917" s="5"/>
    </row>
    <row r="918" spans="3:4" ht="14.25" customHeight="1">
      <c r="C918" s="5"/>
      <c r="D918" s="5"/>
    </row>
    <row r="919" spans="3:4" ht="14.25" customHeight="1">
      <c r="C919" s="5"/>
      <c r="D919" s="5"/>
    </row>
    <row r="920" spans="3:4" ht="14.25" customHeight="1">
      <c r="C920" s="5"/>
      <c r="D920" s="5"/>
    </row>
    <row r="921" spans="3:4" ht="14.25" customHeight="1">
      <c r="C921" s="5"/>
      <c r="D921" s="5"/>
    </row>
    <row r="922" spans="3:4" ht="14.25" customHeight="1">
      <c r="C922" s="5"/>
      <c r="D922" s="5"/>
    </row>
    <row r="923" spans="3:4" ht="14.25" customHeight="1">
      <c r="C923" s="5"/>
      <c r="D923" s="5"/>
    </row>
    <row r="924" spans="3:4" ht="14.25" customHeight="1">
      <c r="C924" s="5"/>
      <c r="D924" s="5"/>
    </row>
    <row r="925" spans="3:4" ht="14.25" customHeight="1">
      <c r="C925" s="5"/>
      <c r="D925" s="5"/>
    </row>
    <row r="926" spans="3:4" ht="14.25" customHeight="1">
      <c r="C926" s="5"/>
      <c r="D926" s="5"/>
    </row>
    <row r="927" spans="3:4" ht="14.25" customHeight="1">
      <c r="C927" s="5"/>
      <c r="D927" s="5"/>
    </row>
    <row r="928" spans="3:4" ht="14.25" customHeight="1">
      <c r="C928" s="5"/>
      <c r="D928" s="5"/>
    </row>
    <row r="929" spans="3:4" ht="14.25" customHeight="1">
      <c r="C929" s="5"/>
      <c r="D929" s="5"/>
    </row>
    <row r="930" spans="3:4" ht="14.25" customHeight="1">
      <c r="C930" s="5"/>
      <c r="D930" s="5"/>
    </row>
    <row r="931" spans="3:4" ht="14.25" customHeight="1">
      <c r="C931" s="5"/>
      <c r="D931" s="5"/>
    </row>
    <row r="932" spans="3:4" ht="14.25" customHeight="1">
      <c r="C932" s="5"/>
      <c r="D932" s="5"/>
    </row>
    <row r="933" spans="3:4" ht="14.25" customHeight="1">
      <c r="C933" s="5"/>
      <c r="D933" s="5"/>
    </row>
    <row r="934" spans="3:4" ht="14.25" customHeight="1">
      <c r="C934" s="5"/>
      <c r="D934" s="5"/>
    </row>
    <row r="935" spans="3:4" ht="14.25" customHeight="1">
      <c r="C935" s="5"/>
      <c r="D935" s="5"/>
    </row>
    <row r="936" spans="3:4" ht="14.25" customHeight="1">
      <c r="C936" s="5"/>
      <c r="D936" s="5"/>
    </row>
    <row r="937" spans="3:4" ht="14.25" customHeight="1">
      <c r="C937" s="5"/>
      <c r="D937" s="5"/>
    </row>
    <row r="938" spans="3:4" ht="14.25" customHeight="1">
      <c r="C938" s="5"/>
      <c r="D938" s="5"/>
    </row>
    <row r="939" spans="3:4" ht="14.25" customHeight="1">
      <c r="C939" s="5"/>
      <c r="D939" s="5"/>
    </row>
    <row r="940" spans="3:4" ht="14.25" customHeight="1">
      <c r="C940" s="5"/>
      <c r="D940" s="5"/>
    </row>
    <row r="941" spans="3:4" ht="14.25" customHeight="1">
      <c r="C941" s="5"/>
      <c r="D941" s="5"/>
    </row>
    <row r="942" spans="3:4" ht="14.25" customHeight="1">
      <c r="C942" s="5"/>
      <c r="D942" s="5"/>
    </row>
    <row r="943" spans="3:4" ht="14.25" customHeight="1">
      <c r="C943" s="5"/>
      <c r="D943" s="5"/>
    </row>
    <row r="944" spans="3:4" ht="14.25" customHeight="1">
      <c r="C944" s="5"/>
      <c r="D944" s="5"/>
    </row>
    <row r="945" spans="3:4" ht="14.25" customHeight="1">
      <c r="C945" s="5"/>
      <c r="D945" s="5"/>
    </row>
    <row r="946" spans="3:4" ht="14.25" customHeight="1">
      <c r="C946" s="5"/>
      <c r="D946" s="5"/>
    </row>
    <row r="947" spans="3:4" ht="14.25" customHeight="1">
      <c r="C947" s="5"/>
      <c r="D947" s="5"/>
    </row>
    <row r="948" spans="3:4" ht="14.25" customHeight="1">
      <c r="C948" s="5"/>
      <c r="D948" s="5"/>
    </row>
    <row r="949" spans="3:4" ht="14.25" customHeight="1">
      <c r="C949" s="5"/>
      <c r="D949" s="5"/>
    </row>
    <row r="950" spans="3:4" ht="14.25" customHeight="1">
      <c r="C950" s="5"/>
      <c r="D950" s="5"/>
    </row>
    <row r="951" spans="3:4" ht="14.25" customHeight="1">
      <c r="C951" s="5"/>
      <c r="D951" s="5"/>
    </row>
    <row r="952" spans="3:4" ht="14.25" customHeight="1">
      <c r="C952" s="5"/>
      <c r="D952" s="5"/>
    </row>
    <row r="953" spans="3:4" ht="14.25" customHeight="1">
      <c r="C953" s="5"/>
      <c r="D953" s="5"/>
    </row>
    <row r="954" spans="3:4" ht="14.25" customHeight="1">
      <c r="C954" s="5"/>
      <c r="D954" s="5"/>
    </row>
    <row r="955" spans="3:4" ht="14.25" customHeight="1">
      <c r="C955" s="5"/>
      <c r="D955" s="5"/>
    </row>
    <row r="956" spans="3:4" ht="14.25" customHeight="1">
      <c r="C956" s="5"/>
      <c r="D956" s="5"/>
    </row>
    <row r="957" spans="3:4" ht="14.25" customHeight="1">
      <c r="C957" s="5"/>
      <c r="D957" s="5"/>
    </row>
    <row r="958" spans="3:4" ht="14.25" customHeight="1">
      <c r="C958" s="5"/>
      <c r="D958" s="5"/>
    </row>
    <row r="959" spans="3:4" ht="14.25" customHeight="1">
      <c r="C959" s="5"/>
      <c r="D959" s="5"/>
    </row>
    <row r="960" spans="3:4" ht="14.25" customHeight="1">
      <c r="C960" s="5"/>
      <c r="D960" s="5"/>
    </row>
    <row r="961" spans="3:4" ht="14.25" customHeight="1">
      <c r="C961" s="5"/>
      <c r="D961" s="5"/>
    </row>
    <row r="962" spans="3:4" ht="14.25" customHeight="1">
      <c r="C962" s="5"/>
      <c r="D962" s="5"/>
    </row>
    <row r="963" spans="3:4" ht="14.25" customHeight="1">
      <c r="C963" s="5"/>
      <c r="D963" s="5"/>
    </row>
    <row r="964" spans="3:4" ht="14.25" customHeight="1">
      <c r="C964" s="5"/>
      <c r="D964" s="5"/>
    </row>
    <row r="965" spans="3:4" ht="14.25" customHeight="1">
      <c r="C965" s="5"/>
      <c r="D965" s="5"/>
    </row>
    <row r="966" spans="3:4" ht="14.25" customHeight="1">
      <c r="C966" s="5"/>
      <c r="D966" s="5"/>
    </row>
    <row r="967" spans="3:4" ht="14.25" customHeight="1">
      <c r="C967" s="5"/>
      <c r="D967" s="5"/>
    </row>
    <row r="968" spans="3:4" ht="14.25" customHeight="1">
      <c r="C968" s="5"/>
      <c r="D968" s="5"/>
    </row>
    <row r="969" spans="3:4" ht="14.25" customHeight="1">
      <c r="C969" s="5"/>
      <c r="D969" s="5"/>
    </row>
    <row r="970" spans="3:4" ht="14.25" customHeight="1">
      <c r="C970" s="5"/>
      <c r="D970" s="5"/>
    </row>
    <row r="971" spans="3:4" ht="14.25" customHeight="1">
      <c r="C971" s="5"/>
      <c r="D971" s="5"/>
    </row>
    <row r="972" spans="3:4" ht="14.25" customHeight="1">
      <c r="C972" s="5"/>
      <c r="D972" s="5"/>
    </row>
    <row r="973" spans="3:4" ht="14.25" customHeight="1">
      <c r="C973" s="5"/>
      <c r="D973" s="5"/>
    </row>
    <row r="974" spans="3:4" ht="14.25" customHeight="1">
      <c r="C974" s="5"/>
      <c r="D974" s="5"/>
    </row>
    <row r="975" spans="3:4" ht="14.25" customHeight="1">
      <c r="C975" s="5"/>
      <c r="D975" s="5"/>
    </row>
    <row r="976" spans="3:4" ht="14.25" customHeight="1">
      <c r="C976" s="5"/>
      <c r="D976" s="5"/>
    </row>
    <row r="977" spans="3:4" ht="14.25" customHeight="1">
      <c r="C977" s="5"/>
      <c r="D977" s="5"/>
    </row>
    <row r="978" spans="3:4" ht="14.25" customHeight="1">
      <c r="C978" s="5"/>
      <c r="D978" s="5"/>
    </row>
    <row r="979" spans="3:4" ht="14.25" customHeight="1">
      <c r="C979" s="5"/>
      <c r="D979" s="5"/>
    </row>
    <row r="980" spans="3:4" ht="14.25" customHeight="1">
      <c r="C980" s="5"/>
      <c r="D980" s="5"/>
    </row>
    <row r="981" spans="3:4" ht="14.25" customHeight="1">
      <c r="C981" s="5"/>
      <c r="D981" s="5"/>
    </row>
    <row r="982" spans="3:4" ht="14.25" customHeight="1">
      <c r="C982" s="5"/>
      <c r="D982" s="5"/>
    </row>
    <row r="983" spans="3:4" ht="14.25" customHeight="1">
      <c r="C983" s="5"/>
      <c r="D983" s="5"/>
    </row>
    <row r="984" spans="3:4" ht="14.25" customHeight="1">
      <c r="C984" s="5"/>
      <c r="D984" s="5"/>
    </row>
    <row r="985" spans="3:4" ht="14.25" customHeight="1">
      <c r="C985" s="5"/>
      <c r="D985" s="5"/>
    </row>
    <row r="986" spans="3:4" ht="14.25" customHeight="1">
      <c r="C986" s="5"/>
      <c r="D986" s="5"/>
    </row>
    <row r="987" spans="3:4" ht="14.25" customHeight="1">
      <c r="C987" s="5"/>
      <c r="D987" s="5"/>
    </row>
    <row r="988" spans="3:4" ht="14.25" customHeight="1">
      <c r="C988" s="5"/>
      <c r="D988" s="5"/>
    </row>
    <row r="989" spans="3:4" ht="14.25" customHeight="1">
      <c r="C989" s="5"/>
      <c r="D989" s="5"/>
    </row>
    <row r="990" spans="3:4" ht="14.25" customHeight="1">
      <c r="C990" s="5"/>
      <c r="D990" s="5"/>
    </row>
    <row r="991" spans="3:4" ht="14.25" customHeight="1">
      <c r="C991" s="5"/>
      <c r="D991" s="5"/>
    </row>
    <row r="992" spans="3:4" ht="14.25" customHeight="1">
      <c r="C992" s="5"/>
      <c r="D992" s="5"/>
    </row>
    <row r="993" spans="3:4" ht="14.25" customHeight="1">
      <c r="C993" s="5"/>
      <c r="D993" s="5"/>
    </row>
    <row r="994" spans="3:4" ht="14.25" customHeight="1">
      <c r="C994" s="5"/>
      <c r="D994" s="5"/>
    </row>
    <row r="995" spans="3:4" ht="14.25" customHeight="1">
      <c r="C995" s="5"/>
      <c r="D995" s="5"/>
    </row>
    <row r="996" spans="3:4" ht="14.25" customHeight="1">
      <c r="C996" s="5"/>
      <c r="D996" s="5"/>
    </row>
    <row r="997" spans="3:4" ht="14.25" customHeight="1">
      <c r="C997" s="5"/>
      <c r="D997" s="5"/>
    </row>
    <row r="998" spans="3:4" ht="14.25" customHeight="1">
      <c r="C998" s="5"/>
      <c r="D998" s="5"/>
    </row>
    <row r="999" spans="3:4" ht="14.25" customHeight="1">
      <c r="C999" s="5"/>
      <c r="D999" s="5"/>
    </row>
    <row r="1000" spans="3:4" ht="14.25" customHeight="1">
      <c r="C1000" s="5"/>
      <c r="D1000" s="5"/>
    </row>
  </sheetData>
  <sheetProtection algorithmName="SHA-512" hashValue="ZWzfvxB7rlgM/NsF8SFGH1YJ3OU/acvTN+eah16zEkcFvYmBHaLuSnhNAqWwntZXBIyTORkOx5HbGqkbwv/YLg==" saltValue="hLYb6wFDXACpR77Hv2pHSg==" spinCount="100000" sheet="1" objects="1" scenarios="1"/>
  <mergeCells count="1">
    <mergeCell ref="C5:J5"/>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700-000000000000}">
          <x14:formula1>
            <xm:f>Inputs!$F$4:$F$42</xm:f>
          </x14:formula1>
          <xm:sqref>C13:C27 C29:C43 C47:C61 C65:C79 C83:C97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1000"/>
  <sheetViews>
    <sheetView workbookViewId="0">
      <pane xSplit="4" ySplit="11" topLeftCell="E12" activePane="bottomRight" state="frozen"/>
      <selection pane="topRight" activeCell="E1" sqref="E1"/>
      <selection pane="bottomLeft" activeCell="A12" sqref="A12"/>
      <selection pane="bottomRight" activeCell="E12" sqref="E12"/>
    </sheetView>
  </sheetViews>
  <sheetFormatPr defaultColWidth="12.54296875" defaultRowHeight="15" customHeight="1"/>
  <cols>
    <col min="1" max="1" width="5.81640625" customWidth="1"/>
    <col min="2" max="2" width="13.1796875" customWidth="1"/>
    <col min="3" max="3" width="49.453125" customWidth="1"/>
    <col min="4" max="4" width="45" customWidth="1"/>
    <col min="5" max="10" width="13.81640625" customWidth="1"/>
    <col min="11" max="11" width="58" customWidth="1"/>
    <col min="12" max="26" width="8.54296875" customWidth="1"/>
  </cols>
  <sheetData>
    <row r="1" spans="2:11" ht="14.25" customHeight="1">
      <c r="B1" s="29" t="s">
        <v>82</v>
      </c>
      <c r="C1" s="30" t="str">
        <f>Summary!C1</f>
        <v>Pathways In Education - Las Vegas</v>
      </c>
      <c r="D1" s="5"/>
    </row>
    <row r="2" spans="2:11" ht="14.25" customHeight="1">
      <c r="B2" s="29" t="s">
        <v>83</v>
      </c>
      <c r="C2" s="30" t="str">
        <f>Summary!C2</f>
        <v>Las Vegas</v>
      </c>
      <c r="D2" s="5"/>
    </row>
    <row r="3" spans="2:11" ht="14.25" customHeight="1">
      <c r="B3" s="29" t="s">
        <v>84</v>
      </c>
      <c r="C3" s="30">
        <f>Summary!C3</f>
        <v>2027</v>
      </c>
      <c r="D3" s="5"/>
    </row>
    <row r="4" spans="2:11" ht="14.25" customHeight="1">
      <c r="B4" s="29"/>
      <c r="C4" s="30"/>
      <c r="D4" s="5"/>
      <c r="E4" s="109"/>
    </row>
    <row r="5" spans="2:11" ht="14.25" customHeight="1">
      <c r="B5" s="29"/>
      <c r="C5" s="259" t="s">
        <v>392</v>
      </c>
      <c r="D5" s="260"/>
      <c r="E5" s="260"/>
      <c r="F5" s="260"/>
      <c r="G5" s="260"/>
      <c r="H5" s="260"/>
      <c r="I5" s="260"/>
      <c r="J5" s="260"/>
    </row>
    <row r="6" spans="2:11" ht="14.25" customHeight="1">
      <c r="C6" s="5"/>
      <c r="D6" s="5"/>
    </row>
    <row r="7" spans="2:11" ht="14.25" customHeight="1">
      <c r="C7" s="5"/>
      <c r="D7" s="33" t="s">
        <v>86</v>
      </c>
      <c r="E7" s="55" t="str">
        <f>($C$3-1)&amp;"-"&amp;($C$3+0)</f>
        <v>2026-2027</v>
      </c>
      <c r="F7" s="55" t="str">
        <f>($C$3+0)&amp;"-"&amp;($C$3+1)</f>
        <v>2027-2028</v>
      </c>
      <c r="G7" s="55" t="str">
        <f>($C$3+1)&amp;"-"&amp;($C$3+2)</f>
        <v>2028-2029</v>
      </c>
      <c r="H7" s="55" t="str">
        <f>($C$3+2)&amp;"-"&amp;($C$3+3)</f>
        <v>2029-2030</v>
      </c>
      <c r="I7" s="55" t="str">
        <f>($C$3+3)&amp;"-"&amp;($C$3+4)</f>
        <v>2030-2031</v>
      </c>
      <c r="J7" s="55" t="str">
        <f>($C$3+4)&amp;"-"&amp;($C$3+5)</f>
        <v>2031-2032</v>
      </c>
    </row>
    <row r="8" spans="2:11" ht="14.25" customHeight="1">
      <c r="C8" s="5"/>
      <c r="D8" s="82" t="s">
        <v>87</v>
      </c>
      <c r="E8" s="154"/>
      <c r="F8" s="34">
        <f>Enrollment!D$23</f>
        <v>175</v>
      </c>
      <c r="G8" s="34">
        <f>Enrollment!E$23</f>
        <v>225</v>
      </c>
      <c r="H8" s="34">
        <f>Enrollment!F$23</f>
        <v>300</v>
      </c>
      <c r="I8" s="34">
        <f>Enrollment!G$23</f>
        <v>330</v>
      </c>
      <c r="J8" s="34">
        <f>Enrollment!H$23</f>
        <v>330</v>
      </c>
    </row>
    <row r="9" spans="2:11" ht="14.25" customHeight="1">
      <c r="C9" s="5"/>
      <c r="D9" s="36" t="s">
        <v>88</v>
      </c>
      <c r="E9" s="155"/>
      <c r="F9" s="156"/>
      <c r="G9" s="37">
        <f>Enrollment!E24</f>
        <v>0.2857142857142857</v>
      </c>
      <c r="H9" s="37">
        <f>Enrollment!F24</f>
        <v>0.33333333333333331</v>
      </c>
      <c r="I9" s="37">
        <f>Enrollment!G24</f>
        <v>0.1</v>
      </c>
      <c r="J9" s="37">
        <f>Enrollment!H24</f>
        <v>0</v>
      </c>
    </row>
    <row r="10" spans="2:11" ht="14.25" customHeight="1">
      <c r="B10" s="35"/>
      <c r="C10" s="5"/>
      <c r="D10" s="5"/>
      <c r="E10" s="45"/>
      <c r="F10" s="110"/>
      <c r="G10" s="110"/>
      <c r="H10" s="110"/>
      <c r="I10" s="110"/>
      <c r="J10" s="110"/>
    </row>
    <row r="11" spans="2:11" ht="14.25" customHeight="1">
      <c r="B11" s="157" t="s">
        <v>262</v>
      </c>
      <c r="C11" s="174" t="s">
        <v>263</v>
      </c>
      <c r="D11" s="174" t="s">
        <v>264</v>
      </c>
      <c r="E11" s="159" t="s">
        <v>91</v>
      </c>
      <c r="F11" s="159" t="s">
        <v>92</v>
      </c>
      <c r="G11" s="159" t="s">
        <v>93</v>
      </c>
      <c r="H11" s="159" t="s">
        <v>94</v>
      </c>
      <c r="I11" s="159" t="s">
        <v>95</v>
      </c>
      <c r="J11" s="159" t="s">
        <v>96</v>
      </c>
      <c r="K11" s="158" t="s">
        <v>97</v>
      </c>
    </row>
    <row r="12" spans="2:11" ht="21.75" customHeight="1">
      <c r="B12" s="111"/>
      <c r="C12" s="231" t="s">
        <v>393</v>
      </c>
      <c r="D12" s="112"/>
      <c r="E12" s="221"/>
      <c r="F12" s="221"/>
      <c r="G12" s="221"/>
      <c r="H12" s="221"/>
      <c r="I12" s="221"/>
      <c r="J12" s="221"/>
      <c r="K12" s="113"/>
    </row>
    <row r="13" spans="2:11" ht="14.25" customHeight="1">
      <c r="B13" s="161" t="e">
        <f ca="1">_xludf.IFNA(VLOOKUP(C13,Inputs!$I$4:$J$15,2,0),"")</f>
        <v>#NAME?</v>
      </c>
      <c r="C13" s="58" t="s">
        <v>394</v>
      </c>
      <c r="D13" s="58" t="s">
        <v>395</v>
      </c>
      <c r="E13" s="190">
        <v>60000</v>
      </c>
      <c r="F13" s="190">
        <v>5000</v>
      </c>
      <c r="G13" s="190">
        <v>2000</v>
      </c>
      <c r="H13" s="190">
        <v>2000</v>
      </c>
      <c r="I13" s="190">
        <v>2000</v>
      </c>
      <c r="J13" s="190">
        <v>5000</v>
      </c>
      <c r="K13" s="222" t="s">
        <v>396</v>
      </c>
    </row>
    <row r="14" spans="2:11" ht="14.25" customHeight="1">
      <c r="B14" s="161" t="e">
        <f ca="1">_xludf.IFNA(VLOOKUP(C14,Inputs!$I$4:$J$15,2,0),"")</f>
        <v>#NAME?</v>
      </c>
      <c r="C14" s="58" t="s">
        <v>397</v>
      </c>
      <c r="D14" s="58" t="s">
        <v>398</v>
      </c>
      <c r="E14" s="190">
        <v>8750</v>
      </c>
      <c r="F14" s="190"/>
      <c r="G14" s="190"/>
      <c r="H14" s="190"/>
      <c r="I14" s="190"/>
      <c r="J14" s="190"/>
      <c r="K14" s="222"/>
    </row>
    <row r="15" spans="2:11" ht="14.25" customHeight="1">
      <c r="B15" s="161" t="e">
        <f ca="1">_xludf.IFNA(VLOOKUP(C15,Inputs!$I$4:$J$15,2,0),"")</f>
        <v>#NAME?</v>
      </c>
      <c r="C15" s="58"/>
      <c r="D15" s="58"/>
      <c r="E15" s="190"/>
      <c r="F15" s="190"/>
      <c r="G15" s="190"/>
      <c r="H15" s="190"/>
      <c r="I15" s="190"/>
      <c r="J15" s="190"/>
      <c r="K15" s="222"/>
    </row>
    <row r="16" spans="2:11" ht="14.25" customHeight="1">
      <c r="B16" s="161" t="e">
        <f ca="1">_xludf.IFNA(VLOOKUP(C16,Inputs!$I$4:$J$15,2,0),"")</f>
        <v>#NAME?</v>
      </c>
      <c r="C16" s="58"/>
      <c r="D16" s="58"/>
      <c r="E16" s="190"/>
      <c r="F16" s="190"/>
      <c r="G16" s="190"/>
      <c r="H16" s="190"/>
      <c r="I16" s="190"/>
      <c r="J16" s="190"/>
      <c r="K16" s="222"/>
    </row>
    <row r="17" spans="2:11" ht="14.25" customHeight="1">
      <c r="B17" s="161" t="e">
        <f ca="1">_xludf.IFNA(VLOOKUP(C17,Inputs!$I$4:$J$15,2,0),"")</f>
        <v>#NAME?</v>
      </c>
      <c r="C17" s="58"/>
      <c r="D17" s="58"/>
      <c r="E17" s="190"/>
      <c r="F17" s="190"/>
      <c r="G17" s="190"/>
      <c r="H17" s="190"/>
      <c r="I17" s="190"/>
      <c r="J17" s="190"/>
      <c r="K17" s="222"/>
    </row>
    <row r="18" spans="2:11" ht="14.25" customHeight="1">
      <c r="B18" s="161" t="e">
        <f ca="1">_xludf.IFNA(VLOOKUP(C18,Inputs!$I$4:$J$15,2,0),"")</f>
        <v>#NAME?</v>
      </c>
      <c r="C18" s="58"/>
      <c r="D18" s="58"/>
      <c r="E18" s="190"/>
      <c r="F18" s="190"/>
      <c r="G18" s="190"/>
      <c r="H18" s="190"/>
      <c r="I18" s="190"/>
      <c r="J18" s="190"/>
      <c r="K18" s="222"/>
    </row>
    <row r="19" spans="2:11" ht="14.25" customHeight="1">
      <c r="B19" s="161" t="e">
        <f ca="1">_xludf.IFNA(VLOOKUP(C19,Inputs!$I$4:$J$15,2,0),"")</f>
        <v>#NAME?</v>
      </c>
      <c r="C19" s="58"/>
      <c r="D19" s="58"/>
      <c r="E19" s="190"/>
      <c r="F19" s="190"/>
      <c r="G19" s="190"/>
      <c r="H19" s="190"/>
      <c r="I19" s="190"/>
      <c r="J19" s="190"/>
      <c r="K19" s="222"/>
    </row>
    <row r="20" spans="2:11" ht="14.25" customHeight="1">
      <c r="B20" s="161" t="e">
        <f ca="1">_xludf.IFNA(VLOOKUP(C20,Inputs!$I$4:$J$15,2,0),"")</f>
        <v>#NAME?</v>
      </c>
      <c r="C20" s="58"/>
      <c r="D20" s="58"/>
      <c r="E20" s="190"/>
      <c r="F20" s="190"/>
      <c r="G20" s="190"/>
      <c r="H20" s="190"/>
      <c r="I20" s="190"/>
      <c r="J20" s="190"/>
      <c r="K20" s="222"/>
    </row>
    <row r="21" spans="2:11" ht="14.25" customHeight="1">
      <c r="B21" s="161" t="e">
        <f ca="1">_xludf.IFNA(VLOOKUP(C21,Inputs!$I$4:$J$15,2,0),"")</f>
        <v>#NAME?</v>
      </c>
      <c r="C21" s="58"/>
      <c r="D21" s="58"/>
      <c r="E21" s="190"/>
      <c r="F21" s="190"/>
      <c r="G21" s="190"/>
      <c r="H21" s="190"/>
      <c r="I21" s="190"/>
      <c r="J21" s="190"/>
      <c r="K21" s="222"/>
    </row>
    <row r="22" spans="2:11" ht="14.25" customHeight="1">
      <c r="B22" s="161" t="e">
        <f ca="1">_xludf.IFNA(VLOOKUP(C22,Inputs!$I$4:$J$15,2,0),"")</f>
        <v>#NAME?</v>
      </c>
      <c r="C22" s="58"/>
      <c r="D22" s="58"/>
      <c r="E22" s="190"/>
      <c r="F22" s="190"/>
      <c r="G22" s="190"/>
      <c r="H22" s="190"/>
      <c r="I22" s="190"/>
      <c r="J22" s="190"/>
      <c r="K22" s="222"/>
    </row>
    <row r="23" spans="2:11" ht="14.25" customHeight="1">
      <c r="B23" s="161" t="e">
        <f ca="1">_xludf.IFNA(VLOOKUP(C23,Inputs!$I$4:$J$15,2,0),"")</f>
        <v>#NAME?</v>
      </c>
      <c r="C23" s="58"/>
      <c r="D23" s="58"/>
      <c r="E23" s="190"/>
      <c r="F23" s="190"/>
      <c r="G23" s="190"/>
      <c r="H23" s="190"/>
      <c r="I23" s="190"/>
      <c r="J23" s="190"/>
      <c r="K23" s="222"/>
    </row>
    <row r="24" spans="2:11" ht="14.25" customHeight="1">
      <c r="B24" s="161" t="e">
        <f ca="1">_xludf.IFNA(VLOOKUP(C24,Inputs!$I$4:$J$15,2,0),"")</f>
        <v>#NAME?</v>
      </c>
      <c r="C24" s="114"/>
      <c r="D24" s="114"/>
      <c r="E24" s="68"/>
      <c r="F24" s="68"/>
      <c r="G24" s="68"/>
      <c r="H24" s="68"/>
      <c r="I24" s="68"/>
      <c r="J24" s="68"/>
      <c r="K24" s="115"/>
    </row>
    <row r="25" spans="2:11" ht="14.25" customHeight="1">
      <c r="B25" s="161"/>
      <c r="C25" s="223"/>
      <c r="D25" s="116" t="s">
        <v>399</v>
      </c>
      <c r="E25" s="42">
        <f t="shared" ref="E25:J25" si="0">SUM(E13:E24)</f>
        <v>68750</v>
      </c>
      <c r="F25" s="42">
        <f t="shared" si="0"/>
        <v>5000</v>
      </c>
      <c r="G25" s="42">
        <f t="shared" si="0"/>
        <v>2000</v>
      </c>
      <c r="H25" s="42">
        <f t="shared" si="0"/>
        <v>2000</v>
      </c>
      <c r="I25" s="42">
        <f t="shared" si="0"/>
        <v>2000</v>
      </c>
      <c r="J25" s="42">
        <f t="shared" si="0"/>
        <v>5000</v>
      </c>
      <c r="K25" s="117"/>
    </row>
    <row r="26" spans="2:11" ht="14.25" customHeight="1">
      <c r="B26" s="161"/>
      <c r="C26" s="223"/>
      <c r="D26" s="116" t="s">
        <v>287</v>
      </c>
      <c r="E26" s="224"/>
      <c r="F26" s="118">
        <f t="shared" ref="F26:J26" si="1">IFERROR(F25/F$8,"-")</f>
        <v>28.571428571428573</v>
      </c>
      <c r="G26" s="118">
        <f t="shared" si="1"/>
        <v>8.8888888888888893</v>
      </c>
      <c r="H26" s="118">
        <f t="shared" si="1"/>
        <v>6.666666666666667</v>
      </c>
      <c r="I26" s="118">
        <f t="shared" si="1"/>
        <v>6.0606060606060606</v>
      </c>
      <c r="J26" s="118">
        <f t="shared" si="1"/>
        <v>15.151515151515152</v>
      </c>
      <c r="K26" s="117"/>
    </row>
    <row r="27" spans="2:11" ht="14.25" customHeight="1">
      <c r="B27" s="161"/>
      <c r="C27" s="223" t="s">
        <v>400</v>
      </c>
      <c r="D27" s="119"/>
      <c r="E27" s="42"/>
      <c r="F27" s="42"/>
      <c r="G27" s="42"/>
      <c r="H27" s="42"/>
      <c r="I27" s="42"/>
      <c r="J27" s="42"/>
      <c r="K27" s="117"/>
    </row>
    <row r="28" spans="2:11" ht="14.25" customHeight="1">
      <c r="B28" s="161" t="e">
        <f ca="1">_xludf.IFNA(VLOOKUP(C28,Inputs!$L$4:$M$11,2,0),"")</f>
        <v>#NAME?</v>
      </c>
      <c r="C28" s="58" t="s">
        <v>401</v>
      </c>
      <c r="D28" s="58"/>
      <c r="E28" s="190">
        <v>51975</v>
      </c>
      <c r="F28" s="190">
        <v>69300</v>
      </c>
      <c r="G28" s="190">
        <v>69300</v>
      </c>
      <c r="H28" s="190">
        <v>69300</v>
      </c>
      <c r="I28" s="190">
        <v>69300</v>
      </c>
      <c r="J28" s="190">
        <v>69300</v>
      </c>
      <c r="K28" s="222" t="s">
        <v>402</v>
      </c>
    </row>
    <row r="29" spans="2:11" ht="14.25" customHeight="1">
      <c r="B29" s="161" t="e">
        <f ca="1">_xludf.IFNA(VLOOKUP(C29,Inputs!$L$4:$M$11,2,0),"")</f>
        <v>#NAME?</v>
      </c>
      <c r="C29" s="58" t="s">
        <v>403</v>
      </c>
      <c r="D29" s="58"/>
      <c r="E29" s="190"/>
      <c r="F29" s="190"/>
      <c r="G29" s="190"/>
      <c r="H29" s="190"/>
      <c r="I29" s="190"/>
      <c r="J29" s="190"/>
      <c r="K29" s="222" t="s">
        <v>404</v>
      </c>
    </row>
    <row r="30" spans="2:11" ht="14.25" customHeight="1">
      <c r="B30" s="161" t="e">
        <f ca="1">_xludf.IFNA(VLOOKUP(C30,Inputs!$L$4:$M$11,2,0),"")</f>
        <v>#NAME?</v>
      </c>
      <c r="C30" s="58"/>
      <c r="D30" s="58"/>
      <c r="E30" s="190"/>
      <c r="F30" s="190"/>
      <c r="G30" s="190"/>
      <c r="H30" s="190"/>
      <c r="I30" s="190"/>
      <c r="J30" s="190"/>
      <c r="K30" s="222"/>
    </row>
    <row r="31" spans="2:11" ht="14.25" customHeight="1">
      <c r="B31" s="161" t="e">
        <f ca="1">_xludf.IFNA(VLOOKUP(C31,Inputs!$L$4:$M$11,2,0),"")</f>
        <v>#NAME?</v>
      </c>
      <c r="C31" s="58"/>
      <c r="D31" s="58"/>
      <c r="E31" s="190"/>
      <c r="F31" s="190"/>
      <c r="G31" s="190"/>
      <c r="H31" s="190"/>
      <c r="I31" s="190"/>
      <c r="J31" s="190"/>
      <c r="K31" s="222"/>
    </row>
    <row r="32" spans="2:11" ht="14.25" customHeight="1">
      <c r="B32" s="161" t="e">
        <f ca="1">_xludf.IFNA(VLOOKUP(C32,Inputs!$L$4:$M$11,2,0),"")</f>
        <v>#NAME?</v>
      </c>
      <c r="C32" s="58"/>
      <c r="D32" s="58"/>
      <c r="E32" s="190"/>
      <c r="F32" s="190"/>
      <c r="G32" s="190"/>
      <c r="H32" s="190"/>
      <c r="I32" s="190"/>
      <c r="J32" s="190"/>
      <c r="K32" s="222"/>
    </row>
    <row r="33" spans="2:11" ht="14.25" customHeight="1">
      <c r="B33" s="161" t="e">
        <f ca="1">_xludf.IFNA(VLOOKUP(C33,Inputs!$L$4:$M$11,2,0),"")</f>
        <v>#NAME?</v>
      </c>
      <c r="C33" s="58"/>
      <c r="D33" s="58"/>
      <c r="E33" s="190"/>
      <c r="F33" s="190"/>
      <c r="G33" s="190"/>
      <c r="H33" s="190"/>
      <c r="I33" s="190"/>
      <c r="J33" s="190"/>
      <c r="K33" s="222"/>
    </row>
    <row r="34" spans="2:11" ht="14.25" customHeight="1">
      <c r="B34" s="161" t="e">
        <f ca="1">_xludf.IFNA(VLOOKUP(C34,Inputs!$L$4:$M$11,2,0),"")</f>
        <v>#NAME?</v>
      </c>
      <c r="C34" s="58"/>
      <c r="D34" s="58"/>
      <c r="E34" s="190"/>
      <c r="F34" s="190"/>
      <c r="G34" s="190"/>
      <c r="H34" s="190"/>
      <c r="I34" s="190"/>
      <c r="J34" s="190"/>
      <c r="K34" s="222"/>
    </row>
    <row r="35" spans="2:11" ht="14.25" customHeight="1">
      <c r="B35" s="161" t="e">
        <f ca="1">_xludf.IFNA(VLOOKUP(C35,Inputs!$L$4:$M$11,2,0),"")</f>
        <v>#NAME?</v>
      </c>
      <c r="C35" s="58"/>
      <c r="D35" s="58"/>
      <c r="E35" s="190"/>
      <c r="F35" s="190"/>
      <c r="G35" s="190"/>
      <c r="H35" s="190"/>
      <c r="I35" s="190"/>
      <c r="J35" s="190"/>
      <c r="K35" s="222"/>
    </row>
    <row r="36" spans="2:11" ht="14.25" customHeight="1">
      <c r="B36" s="161" t="e">
        <f ca="1">_xludf.IFNA(VLOOKUP(C36,Inputs!$L$4:$M$11,2,0),"")</f>
        <v>#NAME?</v>
      </c>
      <c r="C36" s="58"/>
      <c r="D36" s="58"/>
      <c r="E36" s="190"/>
      <c r="F36" s="190"/>
      <c r="G36" s="190"/>
      <c r="H36" s="190"/>
      <c r="I36" s="190"/>
      <c r="J36" s="190"/>
      <c r="K36" s="222"/>
    </row>
    <row r="37" spans="2:11" ht="14.25" customHeight="1">
      <c r="B37" s="161" t="e">
        <f ca="1">_xludf.IFNA(VLOOKUP(C37,Inputs!$L$4:$M$11,2,0),"")</f>
        <v>#NAME?</v>
      </c>
      <c r="C37" s="114"/>
      <c r="D37" s="114"/>
      <c r="E37" s="68"/>
      <c r="F37" s="68"/>
      <c r="G37" s="68"/>
      <c r="H37" s="68"/>
      <c r="I37" s="68"/>
      <c r="J37" s="68"/>
      <c r="K37" s="115"/>
    </row>
    <row r="38" spans="2:11" ht="14.25" customHeight="1">
      <c r="B38" s="161"/>
      <c r="C38" s="223"/>
      <c r="D38" s="116" t="s">
        <v>405</v>
      </c>
      <c r="E38" s="42">
        <f t="shared" ref="E38:J38" si="2">SUM(E28:E37)</f>
        <v>51975</v>
      </c>
      <c r="F38" s="42">
        <f t="shared" si="2"/>
        <v>69300</v>
      </c>
      <c r="G38" s="42">
        <f t="shared" si="2"/>
        <v>69300</v>
      </c>
      <c r="H38" s="42">
        <f t="shared" si="2"/>
        <v>69300</v>
      </c>
      <c r="I38" s="42">
        <f t="shared" si="2"/>
        <v>69300</v>
      </c>
      <c r="J38" s="42">
        <f t="shared" si="2"/>
        <v>69300</v>
      </c>
      <c r="K38" s="117"/>
    </row>
    <row r="39" spans="2:11" ht="14.25" customHeight="1">
      <c r="B39" s="161"/>
      <c r="C39" s="226"/>
      <c r="D39" s="120" t="s">
        <v>287</v>
      </c>
      <c r="E39" s="227"/>
      <c r="F39" s="121">
        <f t="shared" ref="F39:J39" si="3">IFERROR(F38/F$8,"-")</f>
        <v>396</v>
      </c>
      <c r="G39" s="121">
        <f t="shared" si="3"/>
        <v>308</v>
      </c>
      <c r="H39" s="121">
        <f t="shared" si="3"/>
        <v>231</v>
      </c>
      <c r="I39" s="121">
        <f t="shared" si="3"/>
        <v>210</v>
      </c>
      <c r="J39" s="121">
        <f t="shared" si="3"/>
        <v>210</v>
      </c>
      <c r="K39" s="117"/>
    </row>
    <row r="40" spans="2:11" ht="21" customHeight="1">
      <c r="B40" s="228"/>
      <c r="C40" s="123"/>
      <c r="D40" s="33" t="s">
        <v>406</v>
      </c>
      <c r="E40" s="104">
        <f t="shared" ref="E40:J40" si="4">E25+E38</f>
        <v>120725</v>
      </c>
      <c r="F40" s="104">
        <f t="shared" si="4"/>
        <v>74300</v>
      </c>
      <c r="G40" s="104">
        <f t="shared" si="4"/>
        <v>71300</v>
      </c>
      <c r="H40" s="104">
        <f t="shared" si="4"/>
        <v>71300</v>
      </c>
      <c r="I40" s="104">
        <f t="shared" si="4"/>
        <v>71300</v>
      </c>
      <c r="J40" s="104">
        <f t="shared" si="4"/>
        <v>74300</v>
      </c>
      <c r="K40" s="124"/>
    </row>
    <row r="41" spans="2:11" ht="20.25" customHeight="1">
      <c r="B41" s="165"/>
      <c r="C41" s="185"/>
      <c r="D41" s="229" t="s">
        <v>320</v>
      </c>
      <c r="E41" s="125"/>
      <c r="F41" s="230">
        <f t="shared" ref="F41:J41" si="5">IFERROR(F40/F$8,"-")</f>
        <v>424.57142857142856</v>
      </c>
      <c r="G41" s="230">
        <f t="shared" si="5"/>
        <v>316.88888888888891</v>
      </c>
      <c r="H41" s="230">
        <f t="shared" si="5"/>
        <v>237.66666666666666</v>
      </c>
      <c r="I41" s="230">
        <f t="shared" si="5"/>
        <v>216.06060606060606</v>
      </c>
      <c r="J41" s="230">
        <f t="shared" si="5"/>
        <v>225.15151515151516</v>
      </c>
      <c r="K41" s="172"/>
    </row>
    <row r="42" spans="2:11" ht="14.25" customHeight="1">
      <c r="B42" s="35"/>
      <c r="C42" s="5"/>
      <c r="D42" s="5"/>
    </row>
    <row r="43" spans="2:11" ht="14.25" customHeight="1">
      <c r="B43" s="35"/>
      <c r="C43" s="5"/>
      <c r="D43" s="5"/>
    </row>
    <row r="44" spans="2:11" ht="14.25" customHeight="1">
      <c r="B44" s="35"/>
      <c r="C44" s="5"/>
      <c r="D44" s="5"/>
    </row>
    <row r="45" spans="2:11" ht="14.25" customHeight="1">
      <c r="B45" s="35"/>
      <c r="C45" s="5"/>
      <c r="D45" s="5"/>
    </row>
    <row r="46" spans="2:11" ht="14.25" customHeight="1">
      <c r="B46" s="35"/>
      <c r="C46" s="5"/>
      <c r="D46" s="5"/>
    </row>
    <row r="47" spans="2:11" ht="14.25" customHeight="1">
      <c r="B47" s="35"/>
      <c r="C47" s="5"/>
      <c r="D47" s="5"/>
    </row>
    <row r="48" spans="2:11" ht="14.25" customHeight="1">
      <c r="B48" s="35"/>
      <c r="C48" s="5"/>
      <c r="D48" s="5"/>
    </row>
    <row r="49" spans="2:4" ht="14.25" customHeight="1">
      <c r="B49" s="35"/>
      <c r="C49" s="5"/>
      <c r="D49" s="5"/>
    </row>
    <row r="50" spans="2:4" ht="14.25" customHeight="1">
      <c r="C50" s="5"/>
      <c r="D50" s="5"/>
    </row>
    <row r="51" spans="2:4" ht="14.25" customHeight="1">
      <c r="C51" s="5"/>
      <c r="D51" s="5"/>
    </row>
    <row r="52" spans="2:4" ht="14.25" customHeight="1">
      <c r="C52" s="5"/>
      <c r="D52" s="5"/>
    </row>
    <row r="53" spans="2:4" ht="14.25" customHeight="1">
      <c r="C53" s="5"/>
      <c r="D53" s="5"/>
    </row>
    <row r="54" spans="2:4" ht="14.25" customHeight="1">
      <c r="C54" s="5"/>
      <c r="D54" s="5"/>
    </row>
    <row r="55" spans="2:4" ht="14.25" customHeight="1">
      <c r="C55" s="5"/>
      <c r="D55" s="5"/>
    </row>
    <row r="56" spans="2:4" ht="14.25" customHeight="1">
      <c r="C56" s="5"/>
      <c r="D56" s="5"/>
    </row>
    <row r="57" spans="2:4" ht="14.25" customHeight="1">
      <c r="C57" s="5"/>
      <c r="D57" s="5"/>
    </row>
    <row r="58" spans="2:4" ht="14.25" customHeight="1">
      <c r="C58" s="5"/>
      <c r="D58" s="5"/>
    </row>
    <row r="59" spans="2:4" ht="14.25" customHeight="1">
      <c r="C59" s="5"/>
      <c r="D59" s="5"/>
    </row>
    <row r="60" spans="2:4" ht="14.25" customHeight="1">
      <c r="C60" s="5"/>
      <c r="D60" s="5"/>
    </row>
    <row r="61" spans="2:4" ht="14.25" customHeight="1">
      <c r="C61" s="5"/>
      <c r="D61" s="5"/>
    </row>
    <row r="62" spans="2:4" ht="14.25" customHeight="1">
      <c r="C62" s="5"/>
      <c r="D62" s="5"/>
    </row>
    <row r="63" spans="2:4" ht="14.25" customHeight="1">
      <c r="C63" s="5"/>
      <c r="D63" s="5"/>
    </row>
    <row r="64" spans="2:4" ht="14.25" customHeight="1">
      <c r="C64" s="5"/>
      <c r="D64" s="5"/>
    </row>
    <row r="65" spans="3:4" ht="14.25" customHeight="1">
      <c r="C65" s="5"/>
      <c r="D65" s="5"/>
    </row>
    <row r="66" spans="3:4" ht="14.25" customHeight="1">
      <c r="C66" s="5"/>
      <c r="D66" s="5"/>
    </row>
    <row r="67" spans="3:4" ht="14.25" customHeight="1">
      <c r="C67" s="5"/>
      <c r="D67" s="5"/>
    </row>
    <row r="68" spans="3:4" ht="14.25" customHeight="1">
      <c r="C68" s="5"/>
      <c r="D68" s="5"/>
    </row>
    <row r="69" spans="3:4" ht="14.25" customHeight="1">
      <c r="C69" s="5"/>
      <c r="D69" s="5"/>
    </row>
    <row r="70" spans="3:4" ht="14.25" customHeight="1">
      <c r="C70" s="5"/>
      <c r="D70" s="5"/>
    </row>
    <row r="71" spans="3:4" ht="14.25" customHeight="1">
      <c r="C71" s="5"/>
      <c r="D71" s="5"/>
    </row>
    <row r="72" spans="3:4" ht="14.25" customHeight="1">
      <c r="C72" s="5"/>
      <c r="D72" s="5"/>
    </row>
    <row r="73" spans="3:4" ht="14.25" customHeight="1">
      <c r="C73" s="5"/>
      <c r="D73" s="5"/>
    </row>
    <row r="74" spans="3:4" ht="14.25" customHeight="1">
      <c r="C74" s="5"/>
      <c r="D74" s="5"/>
    </row>
    <row r="75" spans="3:4" ht="14.25" customHeight="1">
      <c r="C75" s="5"/>
      <c r="D75" s="5"/>
    </row>
    <row r="76" spans="3:4" ht="14.25" customHeight="1">
      <c r="C76" s="5"/>
      <c r="D76" s="5"/>
    </row>
    <row r="77" spans="3:4" ht="14.25" customHeight="1">
      <c r="C77" s="5"/>
      <c r="D77" s="5"/>
    </row>
    <row r="78" spans="3:4" ht="14.25" customHeight="1">
      <c r="C78" s="5"/>
      <c r="D78" s="5"/>
    </row>
    <row r="79" spans="3:4" ht="14.25" customHeight="1">
      <c r="C79" s="5"/>
      <c r="D79" s="5"/>
    </row>
    <row r="80" spans="3:4" ht="14.25" customHeight="1">
      <c r="C80" s="5"/>
      <c r="D80" s="5"/>
    </row>
    <row r="81" spans="3:4" ht="14.25" customHeight="1">
      <c r="C81" s="5"/>
      <c r="D81" s="5"/>
    </row>
    <row r="82" spans="3:4" ht="14.25" customHeight="1">
      <c r="C82" s="5"/>
      <c r="D82" s="5"/>
    </row>
    <row r="83" spans="3:4" ht="14.25" customHeight="1">
      <c r="C83" s="5"/>
      <c r="D83" s="5"/>
    </row>
    <row r="84" spans="3:4" ht="14.25" customHeight="1">
      <c r="C84" s="5"/>
      <c r="D84" s="5"/>
    </row>
    <row r="85" spans="3:4" ht="14.25" customHeight="1">
      <c r="C85" s="5"/>
      <c r="D85" s="5"/>
    </row>
    <row r="86" spans="3:4" ht="14.25" customHeight="1">
      <c r="C86" s="5"/>
      <c r="D86" s="5"/>
    </row>
    <row r="87" spans="3:4" ht="14.25" customHeight="1">
      <c r="C87" s="5"/>
      <c r="D87" s="5"/>
    </row>
    <row r="88" spans="3:4" ht="14.25" customHeight="1">
      <c r="C88" s="5"/>
      <c r="D88" s="5"/>
    </row>
    <row r="89" spans="3:4" ht="14.25" customHeight="1">
      <c r="C89" s="5"/>
      <c r="D89" s="5"/>
    </row>
    <row r="90" spans="3:4" ht="14.25" customHeight="1">
      <c r="C90" s="5"/>
      <c r="D90" s="5"/>
    </row>
    <row r="91" spans="3:4" ht="14.25" customHeight="1">
      <c r="C91" s="5"/>
      <c r="D91" s="5"/>
    </row>
    <row r="92" spans="3:4" ht="14.25" customHeight="1">
      <c r="C92" s="5"/>
      <c r="D92" s="5"/>
    </row>
    <row r="93" spans="3:4" ht="14.25" customHeight="1">
      <c r="C93" s="5"/>
      <c r="D93" s="5"/>
    </row>
    <row r="94" spans="3:4" ht="14.25" customHeight="1">
      <c r="C94" s="5"/>
      <c r="D94" s="5"/>
    </row>
    <row r="95" spans="3:4" ht="14.25" customHeight="1">
      <c r="C95" s="5"/>
      <c r="D95" s="5"/>
    </row>
    <row r="96" spans="3:4" ht="14.25" customHeight="1">
      <c r="C96" s="5"/>
      <c r="D96" s="5"/>
    </row>
    <row r="97" spans="3:4" ht="14.25" customHeight="1">
      <c r="C97" s="5"/>
      <c r="D97" s="5"/>
    </row>
    <row r="98" spans="3:4" ht="14.25" customHeight="1">
      <c r="C98" s="5"/>
      <c r="D98" s="5"/>
    </row>
    <row r="99" spans="3:4" ht="14.25" customHeight="1">
      <c r="C99" s="5"/>
      <c r="D99" s="5"/>
    </row>
    <row r="100" spans="3:4" ht="14.25" customHeight="1">
      <c r="C100" s="5"/>
      <c r="D100" s="5"/>
    </row>
    <row r="101" spans="3:4" ht="14.25" customHeight="1">
      <c r="C101" s="5"/>
      <c r="D101" s="5"/>
    </row>
    <row r="102" spans="3:4" ht="14.25" customHeight="1">
      <c r="C102" s="5"/>
      <c r="D102" s="5"/>
    </row>
    <row r="103" spans="3:4" ht="14.25" customHeight="1">
      <c r="C103" s="5"/>
      <c r="D103" s="5"/>
    </row>
    <row r="104" spans="3:4" ht="14.25" customHeight="1">
      <c r="C104" s="5"/>
      <c r="D104" s="5"/>
    </row>
    <row r="105" spans="3:4" ht="14.25" customHeight="1">
      <c r="C105" s="5"/>
      <c r="D105" s="5"/>
    </row>
    <row r="106" spans="3:4" ht="14.25" customHeight="1">
      <c r="C106" s="5"/>
      <c r="D106" s="5"/>
    </row>
    <row r="107" spans="3:4" ht="14.25" customHeight="1">
      <c r="C107" s="5"/>
      <c r="D107" s="5"/>
    </row>
    <row r="108" spans="3:4" ht="14.25" customHeight="1">
      <c r="C108" s="5"/>
      <c r="D108" s="5"/>
    </row>
    <row r="109" spans="3:4" ht="14.25" customHeight="1">
      <c r="C109" s="5"/>
      <c r="D109" s="5"/>
    </row>
    <row r="110" spans="3:4" ht="14.25" customHeight="1">
      <c r="C110" s="5"/>
      <c r="D110" s="5"/>
    </row>
    <row r="111" spans="3:4" ht="14.25" customHeight="1">
      <c r="C111" s="5"/>
      <c r="D111" s="5"/>
    </row>
    <row r="112" spans="3:4" ht="14.25" customHeight="1">
      <c r="C112" s="5"/>
      <c r="D112" s="5"/>
    </row>
    <row r="113" spans="3:4" ht="14.25" customHeight="1">
      <c r="C113" s="5"/>
      <c r="D113" s="5"/>
    </row>
    <row r="114" spans="3:4" ht="14.25" customHeight="1">
      <c r="C114" s="5"/>
      <c r="D114" s="5"/>
    </row>
    <row r="115" spans="3:4" ht="14.25" customHeight="1">
      <c r="C115" s="5"/>
      <c r="D115" s="5"/>
    </row>
    <row r="116" spans="3:4" ht="14.25" customHeight="1">
      <c r="C116" s="5"/>
      <c r="D116" s="5"/>
    </row>
    <row r="117" spans="3:4" ht="14.25" customHeight="1">
      <c r="C117" s="5"/>
      <c r="D117" s="5"/>
    </row>
    <row r="118" spans="3:4" ht="14.25" customHeight="1">
      <c r="C118" s="5"/>
      <c r="D118" s="5"/>
    </row>
    <row r="119" spans="3:4" ht="14.25" customHeight="1">
      <c r="C119" s="5"/>
      <c r="D119" s="5"/>
    </row>
    <row r="120" spans="3:4" ht="14.25" customHeight="1">
      <c r="C120" s="5"/>
      <c r="D120" s="5"/>
    </row>
    <row r="121" spans="3:4" ht="14.25" customHeight="1">
      <c r="C121" s="5"/>
      <c r="D121" s="5"/>
    </row>
    <row r="122" spans="3:4" ht="14.25" customHeight="1">
      <c r="C122" s="5"/>
      <c r="D122" s="5"/>
    </row>
    <row r="123" spans="3:4" ht="14.25" customHeight="1">
      <c r="C123" s="5"/>
      <c r="D123" s="5"/>
    </row>
    <row r="124" spans="3:4" ht="14.25" customHeight="1">
      <c r="C124" s="5"/>
      <c r="D124" s="5"/>
    </row>
    <row r="125" spans="3:4" ht="14.25" customHeight="1">
      <c r="C125" s="5"/>
      <c r="D125" s="5"/>
    </row>
    <row r="126" spans="3:4" ht="14.25" customHeight="1">
      <c r="C126" s="5"/>
      <c r="D126" s="5"/>
    </row>
    <row r="127" spans="3:4" ht="14.25" customHeight="1">
      <c r="C127" s="5"/>
      <c r="D127" s="5"/>
    </row>
    <row r="128" spans="3:4" ht="14.25" customHeight="1">
      <c r="C128" s="5"/>
      <c r="D128" s="5"/>
    </row>
    <row r="129" spans="3:4" ht="14.25" customHeight="1">
      <c r="C129" s="5"/>
      <c r="D129" s="5"/>
    </row>
    <row r="130" spans="3:4" ht="14.25" customHeight="1">
      <c r="C130" s="5"/>
      <c r="D130" s="5"/>
    </row>
    <row r="131" spans="3:4" ht="14.25" customHeight="1">
      <c r="C131" s="5"/>
      <c r="D131" s="5"/>
    </row>
    <row r="132" spans="3:4" ht="14.25" customHeight="1">
      <c r="C132" s="5"/>
      <c r="D132" s="5"/>
    </row>
    <row r="133" spans="3:4" ht="14.25" customHeight="1">
      <c r="C133" s="5"/>
      <c r="D133" s="5"/>
    </row>
    <row r="134" spans="3:4" ht="14.25" customHeight="1">
      <c r="C134" s="5"/>
      <c r="D134" s="5"/>
    </row>
    <row r="135" spans="3:4" ht="14.25" customHeight="1">
      <c r="C135" s="5"/>
      <c r="D135" s="5"/>
    </row>
    <row r="136" spans="3:4" ht="14.25" customHeight="1">
      <c r="C136" s="5"/>
      <c r="D136" s="5"/>
    </row>
    <row r="137" spans="3:4" ht="14.25" customHeight="1">
      <c r="C137" s="5"/>
      <c r="D137" s="5"/>
    </row>
    <row r="138" spans="3:4" ht="14.25" customHeight="1">
      <c r="C138" s="5"/>
      <c r="D138" s="5"/>
    </row>
    <row r="139" spans="3:4" ht="14.25" customHeight="1">
      <c r="C139" s="5"/>
      <c r="D139" s="5"/>
    </row>
    <row r="140" spans="3:4" ht="14.25" customHeight="1">
      <c r="C140" s="5"/>
      <c r="D140" s="5"/>
    </row>
    <row r="141" spans="3:4" ht="14.25" customHeight="1">
      <c r="C141" s="5"/>
      <c r="D141" s="5"/>
    </row>
    <row r="142" spans="3:4" ht="14.25" customHeight="1">
      <c r="C142" s="5"/>
      <c r="D142" s="5"/>
    </row>
    <row r="143" spans="3:4" ht="14.25" customHeight="1">
      <c r="C143" s="5"/>
      <c r="D143" s="5"/>
    </row>
    <row r="144" spans="3:4" ht="14.25" customHeight="1">
      <c r="C144" s="5"/>
      <c r="D144" s="5"/>
    </row>
    <row r="145" spans="3:4" ht="14.25" customHeight="1">
      <c r="C145" s="5"/>
      <c r="D145" s="5"/>
    </row>
    <row r="146" spans="3:4" ht="14.25" customHeight="1">
      <c r="C146" s="5"/>
      <c r="D146" s="5"/>
    </row>
    <row r="147" spans="3:4" ht="14.25" customHeight="1">
      <c r="C147" s="5"/>
      <c r="D147" s="5"/>
    </row>
    <row r="148" spans="3:4" ht="14.25" customHeight="1">
      <c r="C148" s="5"/>
      <c r="D148" s="5"/>
    </row>
    <row r="149" spans="3:4" ht="14.25" customHeight="1">
      <c r="C149" s="5"/>
      <c r="D149" s="5"/>
    </row>
    <row r="150" spans="3:4" ht="14.25" customHeight="1">
      <c r="C150" s="5"/>
      <c r="D150" s="5"/>
    </row>
    <row r="151" spans="3:4" ht="14.25" customHeight="1">
      <c r="C151" s="5"/>
      <c r="D151" s="5"/>
    </row>
    <row r="152" spans="3:4" ht="14.25" customHeight="1">
      <c r="C152" s="5"/>
      <c r="D152" s="5"/>
    </row>
    <row r="153" spans="3:4" ht="14.25" customHeight="1">
      <c r="C153" s="5"/>
      <c r="D153" s="5"/>
    </row>
    <row r="154" spans="3:4" ht="14.25" customHeight="1">
      <c r="C154" s="5"/>
      <c r="D154" s="5"/>
    </row>
    <row r="155" spans="3:4" ht="14.25" customHeight="1">
      <c r="C155" s="5"/>
      <c r="D155" s="5"/>
    </row>
    <row r="156" spans="3:4" ht="14.25" customHeight="1">
      <c r="C156" s="5"/>
      <c r="D156" s="5"/>
    </row>
    <row r="157" spans="3:4" ht="14.25" customHeight="1">
      <c r="C157" s="5"/>
      <c r="D157" s="5"/>
    </row>
    <row r="158" spans="3:4" ht="14.25" customHeight="1">
      <c r="C158" s="5"/>
      <c r="D158" s="5"/>
    </row>
    <row r="159" spans="3:4" ht="14.25" customHeight="1">
      <c r="C159" s="5"/>
      <c r="D159" s="5"/>
    </row>
    <row r="160" spans="3:4" ht="14.25" customHeight="1">
      <c r="C160" s="5"/>
      <c r="D160" s="5"/>
    </row>
    <row r="161" spans="3:4" ht="14.25" customHeight="1">
      <c r="C161" s="5"/>
      <c r="D161" s="5"/>
    </row>
    <row r="162" spans="3:4" ht="14.25" customHeight="1">
      <c r="C162" s="5"/>
      <c r="D162" s="5"/>
    </row>
    <row r="163" spans="3:4" ht="14.25" customHeight="1">
      <c r="C163" s="5"/>
      <c r="D163" s="5"/>
    </row>
    <row r="164" spans="3:4" ht="14.25" customHeight="1">
      <c r="C164" s="5"/>
      <c r="D164" s="5"/>
    </row>
    <row r="165" spans="3:4" ht="14.25" customHeight="1">
      <c r="C165" s="5"/>
      <c r="D165" s="5"/>
    </row>
    <row r="166" spans="3:4" ht="14.25" customHeight="1">
      <c r="C166" s="5"/>
      <c r="D166" s="5"/>
    </row>
    <row r="167" spans="3:4" ht="14.25" customHeight="1">
      <c r="C167" s="5"/>
      <c r="D167" s="5"/>
    </row>
    <row r="168" spans="3:4" ht="14.25" customHeight="1">
      <c r="C168" s="5"/>
      <c r="D168" s="5"/>
    </row>
    <row r="169" spans="3:4" ht="14.25" customHeight="1">
      <c r="C169" s="5"/>
      <c r="D169" s="5"/>
    </row>
    <row r="170" spans="3:4" ht="14.25" customHeight="1">
      <c r="C170" s="5"/>
      <c r="D170" s="5"/>
    </row>
    <row r="171" spans="3:4" ht="14.25" customHeight="1">
      <c r="C171" s="5"/>
      <c r="D171" s="5"/>
    </row>
    <row r="172" spans="3:4" ht="14.25" customHeight="1">
      <c r="C172" s="5"/>
      <c r="D172" s="5"/>
    </row>
    <row r="173" spans="3:4" ht="14.25" customHeight="1">
      <c r="C173" s="5"/>
      <c r="D173" s="5"/>
    </row>
    <row r="174" spans="3:4" ht="14.25" customHeight="1">
      <c r="C174" s="5"/>
      <c r="D174" s="5"/>
    </row>
    <row r="175" spans="3:4" ht="14.25" customHeight="1">
      <c r="C175" s="5"/>
      <c r="D175" s="5"/>
    </row>
    <row r="176" spans="3:4" ht="14.25" customHeight="1">
      <c r="C176" s="5"/>
      <c r="D176" s="5"/>
    </row>
    <row r="177" spans="3:4" ht="14.25" customHeight="1">
      <c r="C177" s="5"/>
      <c r="D177" s="5"/>
    </row>
    <row r="178" spans="3:4" ht="14.25" customHeight="1">
      <c r="C178" s="5"/>
      <c r="D178" s="5"/>
    </row>
    <row r="179" spans="3:4" ht="14.25" customHeight="1">
      <c r="C179" s="5"/>
      <c r="D179" s="5"/>
    </row>
    <row r="180" spans="3:4" ht="14.25" customHeight="1">
      <c r="C180" s="5"/>
      <c r="D180" s="5"/>
    </row>
    <row r="181" spans="3:4" ht="14.25" customHeight="1">
      <c r="C181" s="5"/>
      <c r="D181" s="5"/>
    </row>
    <row r="182" spans="3:4" ht="14.25" customHeight="1">
      <c r="C182" s="5"/>
      <c r="D182" s="5"/>
    </row>
    <row r="183" spans="3:4" ht="14.25" customHeight="1">
      <c r="C183" s="5"/>
      <c r="D183" s="5"/>
    </row>
    <row r="184" spans="3:4" ht="14.25" customHeight="1">
      <c r="C184" s="5"/>
      <c r="D184" s="5"/>
    </row>
    <row r="185" spans="3:4" ht="14.25" customHeight="1">
      <c r="C185" s="5"/>
      <c r="D185" s="5"/>
    </row>
    <row r="186" spans="3:4" ht="14.25" customHeight="1">
      <c r="C186" s="5"/>
      <c r="D186" s="5"/>
    </row>
    <row r="187" spans="3:4" ht="14.25" customHeight="1">
      <c r="C187" s="5"/>
      <c r="D187" s="5"/>
    </row>
    <row r="188" spans="3:4" ht="14.25" customHeight="1">
      <c r="C188" s="5"/>
      <c r="D188" s="5"/>
    </row>
    <row r="189" spans="3:4" ht="14.25" customHeight="1">
      <c r="C189" s="5"/>
      <c r="D189" s="5"/>
    </row>
    <row r="190" spans="3:4" ht="14.25" customHeight="1">
      <c r="C190" s="5"/>
      <c r="D190" s="5"/>
    </row>
    <row r="191" spans="3:4" ht="14.25" customHeight="1">
      <c r="C191" s="5"/>
      <c r="D191" s="5"/>
    </row>
    <row r="192" spans="3:4" ht="14.25" customHeight="1">
      <c r="C192" s="5"/>
      <c r="D192" s="5"/>
    </row>
    <row r="193" spans="3:4" ht="14.25" customHeight="1">
      <c r="C193" s="5"/>
      <c r="D193" s="5"/>
    </row>
    <row r="194" spans="3:4" ht="14.25" customHeight="1">
      <c r="C194" s="5"/>
      <c r="D194" s="5"/>
    </row>
    <row r="195" spans="3:4" ht="14.25" customHeight="1">
      <c r="C195" s="5"/>
      <c r="D195" s="5"/>
    </row>
    <row r="196" spans="3:4" ht="14.25" customHeight="1">
      <c r="C196" s="5"/>
      <c r="D196" s="5"/>
    </row>
    <row r="197" spans="3:4" ht="14.25" customHeight="1">
      <c r="C197" s="5"/>
      <c r="D197" s="5"/>
    </row>
    <row r="198" spans="3:4" ht="14.25" customHeight="1">
      <c r="C198" s="5"/>
      <c r="D198" s="5"/>
    </row>
    <row r="199" spans="3:4" ht="14.25" customHeight="1">
      <c r="C199" s="5"/>
      <c r="D199" s="5"/>
    </row>
    <row r="200" spans="3:4" ht="14.25" customHeight="1">
      <c r="C200" s="5"/>
      <c r="D200" s="5"/>
    </row>
    <row r="201" spans="3:4" ht="14.25" customHeight="1">
      <c r="C201" s="5"/>
      <c r="D201" s="5"/>
    </row>
    <row r="202" spans="3:4" ht="14.25" customHeight="1">
      <c r="C202" s="5"/>
      <c r="D202" s="5"/>
    </row>
    <row r="203" spans="3:4" ht="14.25" customHeight="1">
      <c r="C203" s="5"/>
      <c r="D203" s="5"/>
    </row>
    <row r="204" spans="3:4" ht="14.25" customHeight="1">
      <c r="C204" s="5"/>
      <c r="D204" s="5"/>
    </row>
    <row r="205" spans="3:4" ht="14.25" customHeight="1">
      <c r="C205" s="5"/>
      <c r="D205" s="5"/>
    </row>
    <row r="206" spans="3:4" ht="14.25" customHeight="1">
      <c r="C206" s="5"/>
      <c r="D206" s="5"/>
    </row>
    <row r="207" spans="3:4" ht="14.25" customHeight="1">
      <c r="C207" s="5"/>
      <c r="D207" s="5"/>
    </row>
    <row r="208" spans="3:4" ht="14.25" customHeight="1">
      <c r="C208" s="5"/>
      <c r="D208" s="5"/>
    </row>
    <row r="209" spans="3:4" ht="14.25" customHeight="1">
      <c r="C209" s="5"/>
      <c r="D209" s="5"/>
    </row>
    <row r="210" spans="3:4" ht="14.25" customHeight="1">
      <c r="C210" s="5"/>
      <c r="D210" s="5"/>
    </row>
    <row r="211" spans="3:4" ht="14.25" customHeight="1">
      <c r="C211" s="5"/>
      <c r="D211" s="5"/>
    </row>
    <row r="212" spans="3:4" ht="14.25" customHeight="1">
      <c r="C212" s="5"/>
      <c r="D212" s="5"/>
    </row>
    <row r="213" spans="3:4" ht="14.25" customHeight="1">
      <c r="C213" s="5"/>
      <c r="D213" s="5"/>
    </row>
    <row r="214" spans="3:4" ht="14.25" customHeight="1">
      <c r="C214" s="5"/>
      <c r="D214" s="5"/>
    </row>
    <row r="215" spans="3:4" ht="14.25" customHeight="1">
      <c r="C215" s="5"/>
      <c r="D215" s="5"/>
    </row>
    <row r="216" spans="3:4" ht="14.25" customHeight="1">
      <c r="C216" s="5"/>
      <c r="D216" s="5"/>
    </row>
    <row r="217" spans="3:4" ht="14.25" customHeight="1">
      <c r="C217" s="5"/>
      <c r="D217" s="5"/>
    </row>
    <row r="218" spans="3:4" ht="14.25" customHeight="1">
      <c r="C218" s="5"/>
      <c r="D218" s="5"/>
    </row>
    <row r="219" spans="3:4" ht="14.25" customHeight="1">
      <c r="C219" s="5"/>
      <c r="D219" s="5"/>
    </row>
    <row r="220" spans="3:4" ht="14.25" customHeight="1">
      <c r="C220" s="5"/>
      <c r="D220" s="5"/>
    </row>
    <row r="221" spans="3:4" ht="14.25" customHeight="1">
      <c r="C221" s="5"/>
      <c r="D221" s="5"/>
    </row>
    <row r="222" spans="3:4" ht="14.25" customHeight="1">
      <c r="C222" s="5"/>
      <c r="D222" s="5"/>
    </row>
    <row r="223" spans="3:4" ht="14.25" customHeight="1">
      <c r="C223" s="5"/>
      <c r="D223" s="5"/>
    </row>
    <row r="224" spans="3:4" ht="14.25" customHeight="1">
      <c r="C224" s="5"/>
      <c r="D224" s="5"/>
    </row>
    <row r="225" spans="3:4" ht="14.25" customHeight="1">
      <c r="C225" s="5"/>
      <c r="D225" s="5"/>
    </row>
    <row r="226" spans="3:4" ht="14.25" customHeight="1">
      <c r="C226" s="5"/>
      <c r="D226" s="5"/>
    </row>
    <row r="227" spans="3:4" ht="14.25" customHeight="1">
      <c r="C227" s="5"/>
      <c r="D227" s="5"/>
    </row>
    <row r="228" spans="3:4" ht="14.25" customHeight="1">
      <c r="C228" s="5"/>
      <c r="D228" s="5"/>
    </row>
    <row r="229" spans="3:4" ht="14.25" customHeight="1">
      <c r="C229" s="5"/>
      <c r="D229" s="5"/>
    </row>
    <row r="230" spans="3:4" ht="14.25" customHeight="1">
      <c r="C230" s="5"/>
      <c r="D230" s="5"/>
    </row>
    <row r="231" spans="3:4" ht="14.25" customHeight="1">
      <c r="C231" s="5"/>
      <c r="D231" s="5"/>
    </row>
    <row r="232" spans="3:4" ht="14.25" customHeight="1">
      <c r="C232" s="5"/>
      <c r="D232" s="5"/>
    </row>
    <row r="233" spans="3:4" ht="14.25" customHeight="1">
      <c r="C233" s="5"/>
      <c r="D233" s="5"/>
    </row>
    <row r="234" spans="3:4" ht="14.25" customHeight="1">
      <c r="C234" s="5"/>
      <c r="D234" s="5"/>
    </row>
    <row r="235" spans="3:4" ht="14.25" customHeight="1">
      <c r="C235" s="5"/>
      <c r="D235" s="5"/>
    </row>
    <row r="236" spans="3:4" ht="14.25" customHeight="1">
      <c r="C236" s="5"/>
      <c r="D236" s="5"/>
    </row>
    <row r="237" spans="3:4" ht="14.25" customHeight="1">
      <c r="C237" s="5"/>
      <c r="D237" s="5"/>
    </row>
    <row r="238" spans="3:4" ht="14.25" customHeight="1">
      <c r="C238" s="5"/>
      <c r="D238" s="5"/>
    </row>
    <row r="239" spans="3:4" ht="14.25" customHeight="1">
      <c r="C239" s="5"/>
      <c r="D239" s="5"/>
    </row>
    <row r="240" spans="3:4" ht="14.25" customHeight="1">
      <c r="C240" s="5"/>
      <c r="D240" s="5"/>
    </row>
    <row r="241" spans="3:4" ht="14.25" customHeight="1">
      <c r="C241" s="5"/>
      <c r="D241" s="5"/>
    </row>
    <row r="242" spans="3:4" ht="14.25" customHeight="1">
      <c r="C242" s="5"/>
      <c r="D242" s="5"/>
    </row>
    <row r="243" spans="3:4" ht="14.25" customHeight="1">
      <c r="C243" s="5"/>
      <c r="D243" s="5"/>
    </row>
    <row r="244" spans="3:4" ht="14.25" customHeight="1">
      <c r="C244" s="5"/>
      <c r="D244" s="5"/>
    </row>
    <row r="245" spans="3:4" ht="14.25" customHeight="1">
      <c r="C245" s="5"/>
      <c r="D245" s="5"/>
    </row>
    <row r="246" spans="3:4" ht="14.25" customHeight="1">
      <c r="C246" s="5"/>
      <c r="D246" s="5"/>
    </row>
    <row r="247" spans="3:4" ht="14.25" customHeight="1">
      <c r="C247" s="5"/>
      <c r="D247" s="5"/>
    </row>
    <row r="248" spans="3:4" ht="14.25" customHeight="1">
      <c r="C248" s="5"/>
      <c r="D248" s="5"/>
    </row>
    <row r="249" spans="3:4" ht="14.25" customHeight="1">
      <c r="C249" s="5"/>
      <c r="D249" s="5"/>
    </row>
    <row r="250" spans="3:4" ht="14.25" customHeight="1">
      <c r="C250" s="5"/>
      <c r="D250" s="5"/>
    </row>
    <row r="251" spans="3:4" ht="14.25" customHeight="1">
      <c r="C251" s="5"/>
      <c r="D251" s="5"/>
    </row>
    <row r="252" spans="3:4" ht="14.25" customHeight="1">
      <c r="C252" s="5"/>
      <c r="D252" s="5"/>
    </row>
    <row r="253" spans="3:4" ht="14.25" customHeight="1">
      <c r="C253" s="5"/>
      <c r="D253" s="5"/>
    </row>
    <row r="254" spans="3:4" ht="14.25" customHeight="1">
      <c r="C254" s="5"/>
      <c r="D254" s="5"/>
    </row>
    <row r="255" spans="3:4" ht="14.25" customHeight="1">
      <c r="C255" s="5"/>
      <c r="D255" s="5"/>
    </row>
    <row r="256" spans="3:4" ht="14.25" customHeight="1">
      <c r="C256" s="5"/>
      <c r="D256" s="5"/>
    </row>
    <row r="257" spans="3:4" ht="14.25" customHeight="1">
      <c r="C257" s="5"/>
      <c r="D257" s="5"/>
    </row>
    <row r="258" spans="3:4" ht="14.25" customHeight="1">
      <c r="C258" s="5"/>
      <c r="D258" s="5"/>
    </row>
    <row r="259" spans="3:4" ht="14.25" customHeight="1">
      <c r="C259" s="5"/>
      <c r="D259" s="5"/>
    </row>
    <row r="260" spans="3:4" ht="14.25" customHeight="1">
      <c r="C260" s="5"/>
      <c r="D260" s="5"/>
    </row>
    <row r="261" spans="3:4" ht="14.25" customHeight="1">
      <c r="C261" s="5"/>
      <c r="D261" s="5"/>
    </row>
    <row r="262" spans="3:4" ht="14.25" customHeight="1">
      <c r="C262" s="5"/>
      <c r="D262" s="5"/>
    </row>
    <row r="263" spans="3:4" ht="14.25" customHeight="1">
      <c r="C263" s="5"/>
      <c r="D263" s="5"/>
    </row>
    <row r="264" spans="3:4" ht="14.25" customHeight="1">
      <c r="C264" s="5"/>
      <c r="D264" s="5"/>
    </row>
    <row r="265" spans="3:4" ht="14.25" customHeight="1">
      <c r="C265" s="5"/>
      <c r="D265" s="5"/>
    </row>
    <row r="266" spans="3:4" ht="14.25" customHeight="1">
      <c r="C266" s="5"/>
      <c r="D266" s="5"/>
    </row>
    <row r="267" spans="3:4" ht="14.25" customHeight="1">
      <c r="C267" s="5"/>
      <c r="D267" s="5"/>
    </row>
    <row r="268" spans="3:4" ht="14.25" customHeight="1">
      <c r="C268" s="5"/>
      <c r="D268" s="5"/>
    </row>
    <row r="269" spans="3:4" ht="14.25" customHeight="1">
      <c r="C269" s="5"/>
      <c r="D269" s="5"/>
    </row>
    <row r="270" spans="3:4" ht="14.25" customHeight="1">
      <c r="C270" s="5"/>
      <c r="D270" s="5"/>
    </row>
    <row r="271" spans="3:4" ht="14.25" customHeight="1">
      <c r="C271" s="5"/>
      <c r="D271" s="5"/>
    </row>
    <row r="272" spans="3:4" ht="14.25" customHeight="1">
      <c r="C272" s="5"/>
      <c r="D272" s="5"/>
    </row>
    <row r="273" spans="3:4" ht="14.25" customHeight="1">
      <c r="C273" s="5"/>
      <c r="D273" s="5"/>
    </row>
    <row r="274" spans="3:4" ht="14.25" customHeight="1">
      <c r="C274" s="5"/>
      <c r="D274" s="5"/>
    </row>
    <row r="275" spans="3:4" ht="14.25" customHeight="1">
      <c r="C275" s="5"/>
      <c r="D275" s="5"/>
    </row>
    <row r="276" spans="3:4" ht="14.25" customHeight="1">
      <c r="C276" s="5"/>
      <c r="D276" s="5"/>
    </row>
    <row r="277" spans="3:4" ht="14.25" customHeight="1">
      <c r="C277" s="5"/>
      <c r="D277" s="5"/>
    </row>
    <row r="278" spans="3:4" ht="14.25" customHeight="1">
      <c r="C278" s="5"/>
      <c r="D278" s="5"/>
    </row>
    <row r="279" spans="3:4" ht="14.25" customHeight="1">
      <c r="C279" s="5"/>
      <c r="D279" s="5"/>
    </row>
    <row r="280" spans="3:4" ht="14.25" customHeight="1">
      <c r="C280" s="5"/>
      <c r="D280" s="5"/>
    </row>
    <row r="281" spans="3:4" ht="14.25" customHeight="1">
      <c r="C281" s="5"/>
      <c r="D281" s="5"/>
    </row>
    <row r="282" spans="3:4" ht="14.25" customHeight="1">
      <c r="C282" s="5"/>
      <c r="D282" s="5"/>
    </row>
    <row r="283" spans="3:4" ht="14.25" customHeight="1">
      <c r="C283" s="5"/>
      <c r="D283" s="5"/>
    </row>
    <row r="284" spans="3:4" ht="14.25" customHeight="1">
      <c r="C284" s="5"/>
      <c r="D284" s="5"/>
    </row>
    <row r="285" spans="3:4" ht="14.25" customHeight="1">
      <c r="C285" s="5"/>
      <c r="D285" s="5"/>
    </row>
    <row r="286" spans="3:4" ht="14.25" customHeight="1">
      <c r="C286" s="5"/>
      <c r="D286" s="5"/>
    </row>
    <row r="287" spans="3:4" ht="14.25" customHeight="1">
      <c r="C287" s="5"/>
      <c r="D287" s="5"/>
    </row>
    <row r="288" spans="3:4" ht="14.25" customHeight="1">
      <c r="C288" s="5"/>
      <c r="D288" s="5"/>
    </row>
    <row r="289" spans="3:4" ht="14.25" customHeight="1">
      <c r="C289" s="5"/>
      <c r="D289" s="5"/>
    </row>
    <row r="290" spans="3:4" ht="14.25" customHeight="1">
      <c r="C290" s="5"/>
      <c r="D290" s="5"/>
    </row>
    <row r="291" spans="3:4" ht="14.25" customHeight="1">
      <c r="C291" s="5"/>
      <c r="D291" s="5"/>
    </row>
    <row r="292" spans="3:4" ht="14.25" customHeight="1">
      <c r="C292" s="5"/>
      <c r="D292" s="5"/>
    </row>
    <row r="293" spans="3:4" ht="14.25" customHeight="1">
      <c r="C293" s="5"/>
      <c r="D293" s="5"/>
    </row>
    <row r="294" spans="3:4" ht="14.25" customHeight="1">
      <c r="C294" s="5"/>
      <c r="D294" s="5"/>
    </row>
    <row r="295" spans="3:4" ht="14.25" customHeight="1">
      <c r="C295" s="5"/>
      <c r="D295" s="5"/>
    </row>
    <row r="296" spans="3:4" ht="14.25" customHeight="1">
      <c r="C296" s="5"/>
      <c r="D296" s="5"/>
    </row>
    <row r="297" spans="3:4" ht="14.25" customHeight="1">
      <c r="C297" s="5"/>
      <c r="D297" s="5"/>
    </row>
    <row r="298" spans="3:4" ht="14.25" customHeight="1">
      <c r="C298" s="5"/>
      <c r="D298" s="5"/>
    </row>
    <row r="299" spans="3:4" ht="14.25" customHeight="1">
      <c r="C299" s="5"/>
      <c r="D299" s="5"/>
    </row>
    <row r="300" spans="3:4" ht="14.25" customHeight="1">
      <c r="C300" s="5"/>
      <c r="D300" s="5"/>
    </row>
    <row r="301" spans="3:4" ht="14.25" customHeight="1">
      <c r="C301" s="5"/>
      <c r="D301" s="5"/>
    </row>
    <row r="302" spans="3:4" ht="14.25" customHeight="1">
      <c r="C302" s="5"/>
      <c r="D302" s="5"/>
    </row>
    <row r="303" spans="3:4" ht="14.25" customHeight="1">
      <c r="C303" s="5"/>
      <c r="D303" s="5"/>
    </row>
    <row r="304" spans="3:4" ht="14.25" customHeight="1">
      <c r="C304" s="5"/>
      <c r="D304" s="5"/>
    </row>
    <row r="305" spans="3:4" ht="14.25" customHeight="1">
      <c r="C305" s="5"/>
      <c r="D305" s="5"/>
    </row>
    <row r="306" spans="3:4" ht="14.25" customHeight="1">
      <c r="C306" s="5"/>
      <c r="D306" s="5"/>
    </row>
    <row r="307" spans="3:4" ht="14.25" customHeight="1">
      <c r="C307" s="5"/>
      <c r="D307" s="5"/>
    </row>
    <row r="308" spans="3:4" ht="14.25" customHeight="1">
      <c r="C308" s="5"/>
      <c r="D308" s="5"/>
    </row>
    <row r="309" spans="3:4" ht="14.25" customHeight="1">
      <c r="C309" s="5"/>
      <c r="D309" s="5"/>
    </row>
    <row r="310" spans="3:4" ht="14.25" customHeight="1">
      <c r="C310" s="5"/>
      <c r="D310" s="5"/>
    </row>
    <row r="311" spans="3:4" ht="14.25" customHeight="1">
      <c r="C311" s="5"/>
      <c r="D311" s="5"/>
    </row>
    <row r="312" spans="3:4" ht="14.25" customHeight="1">
      <c r="C312" s="5"/>
      <c r="D312" s="5"/>
    </row>
    <row r="313" spans="3:4" ht="14.25" customHeight="1">
      <c r="C313" s="5"/>
      <c r="D313" s="5"/>
    </row>
    <row r="314" spans="3:4" ht="14.25" customHeight="1">
      <c r="C314" s="5"/>
      <c r="D314" s="5"/>
    </row>
    <row r="315" spans="3:4" ht="14.25" customHeight="1">
      <c r="C315" s="5"/>
      <c r="D315" s="5"/>
    </row>
    <row r="316" spans="3:4" ht="14.25" customHeight="1">
      <c r="C316" s="5"/>
      <c r="D316" s="5"/>
    </row>
    <row r="317" spans="3:4" ht="14.25" customHeight="1">
      <c r="C317" s="5"/>
      <c r="D317" s="5"/>
    </row>
    <row r="318" spans="3:4" ht="14.25" customHeight="1">
      <c r="C318" s="5"/>
      <c r="D318" s="5"/>
    </row>
    <row r="319" spans="3:4" ht="14.25" customHeight="1">
      <c r="C319" s="5"/>
      <c r="D319" s="5"/>
    </row>
    <row r="320" spans="3:4" ht="14.25" customHeight="1">
      <c r="C320" s="5"/>
      <c r="D320" s="5"/>
    </row>
    <row r="321" spans="3:4" ht="14.25" customHeight="1">
      <c r="C321" s="5"/>
      <c r="D321" s="5"/>
    </row>
    <row r="322" spans="3:4" ht="14.25" customHeight="1">
      <c r="C322" s="5"/>
      <c r="D322" s="5"/>
    </row>
    <row r="323" spans="3:4" ht="14.25" customHeight="1">
      <c r="C323" s="5"/>
      <c r="D323" s="5"/>
    </row>
    <row r="324" spans="3:4" ht="14.25" customHeight="1">
      <c r="C324" s="5"/>
      <c r="D324" s="5"/>
    </row>
    <row r="325" spans="3:4" ht="14.25" customHeight="1">
      <c r="C325" s="5"/>
      <c r="D325" s="5"/>
    </row>
    <row r="326" spans="3:4" ht="14.25" customHeight="1">
      <c r="C326" s="5"/>
      <c r="D326" s="5"/>
    </row>
    <row r="327" spans="3:4" ht="14.25" customHeight="1">
      <c r="C327" s="5"/>
      <c r="D327" s="5"/>
    </row>
    <row r="328" spans="3:4" ht="14.25" customHeight="1">
      <c r="C328" s="5"/>
      <c r="D328" s="5"/>
    </row>
    <row r="329" spans="3:4" ht="14.25" customHeight="1">
      <c r="C329" s="5"/>
      <c r="D329" s="5"/>
    </row>
    <row r="330" spans="3:4" ht="14.25" customHeight="1">
      <c r="C330" s="5"/>
      <c r="D330" s="5"/>
    </row>
    <row r="331" spans="3:4" ht="14.25" customHeight="1">
      <c r="C331" s="5"/>
      <c r="D331" s="5"/>
    </row>
    <row r="332" spans="3:4" ht="14.25" customHeight="1">
      <c r="C332" s="5"/>
      <c r="D332" s="5"/>
    </row>
    <row r="333" spans="3:4" ht="14.25" customHeight="1">
      <c r="C333" s="5"/>
      <c r="D333" s="5"/>
    </row>
    <row r="334" spans="3:4" ht="14.25" customHeight="1">
      <c r="C334" s="5"/>
      <c r="D334" s="5"/>
    </row>
    <row r="335" spans="3:4" ht="14.25" customHeight="1">
      <c r="C335" s="5"/>
      <c r="D335" s="5"/>
    </row>
    <row r="336" spans="3:4" ht="14.25" customHeight="1">
      <c r="C336" s="5"/>
      <c r="D336" s="5"/>
    </row>
    <row r="337" spans="3:4" ht="14.25" customHeight="1">
      <c r="C337" s="5"/>
      <c r="D337" s="5"/>
    </row>
    <row r="338" spans="3:4" ht="14.25" customHeight="1">
      <c r="C338" s="5"/>
      <c r="D338" s="5"/>
    </row>
    <row r="339" spans="3:4" ht="14.25" customHeight="1">
      <c r="C339" s="5"/>
      <c r="D339" s="5"/>
    </row>
    <row r="340" spans="3:4" ht="14.25" customHeight="1">
      <c r="C340" s="5"/>
      <c r="D340" s="5"/>
    </row>
    <row r="341" spans="3:4" ht="14.25" customHeight="1">
      <c r="C341" s="5"/>
      <c r="D341" s="5"/>
    </row>
    <row r="342" spans="3:4" ht="14.25" customHeight="1">
      <c r="C342" s="5"/>
      <c r="D342" s="5"/>
    </row>
    <row r="343" spans="3:4" ht="14.25" customHeight="1">
      <c r="C343" s="5"/>
      <c r="D343" s="5"/>
    </row>
    <row r="344" spans="3:4" ht="14.25" customHeight="1">
      <c r="C344" s="5"/>
      <c r="D344" s="5"/>
    </row>
    <row r="345" spans="3:4" ht="14.25" customHeight="1">
      <c r="C345" s="5"/>
      <c r="D345" s="5"/>
    </row>
    <row r="346" spans="3:4" ht="14.25" customHeight="1">
      <c r="C346" s="5"/>
      <c r="D346" s="5"/>
    </row>
    <row r="347" spans="3:4" ht="14.25" customHeight="1">
      <c r="C347" s="5"/>
      <c r="D347" s="5"/>
    </row>
    <row r="348" spans="3:4" ht="14.25" customHeight="1">
      <c r="C348" s="5"/>
      <c r="D348" s="5"/>
    </row>
    <row r="349" spans="3:4" ht="14.25" customHeight="1">
      <c r="C349" s="5"/>
      <c r="D349" s="5"/>
    </row>
    <row r="350" spans="3:4" ht="14.25" customHeight="1">
      <c r="C350" s="5"/>
      <c r="D350" s="5"/>
    </row>
    <row r="351" spans="3:4" ht="14.25" customHeight="1">
      <c r="C351" s="5"/>
      <c r="D351" s="5"/>
    </row>
    <row r="352" spans="3:4" ht="14.25" customHeight="1">
      <c r="C352" s="5"/>
      <c r="D352" s="5"/>
    </row>
    <row r="353" spans="3:4" ht="14.25" customHeight="1">
      <c r="C353" s="5"/>
      <c r="D353" s="5"/>
    </row>
    <row r="354" spans="3:4" ht="14.25" customHeight="1">
      <c r="C354" s="5"/>
      <c r="D354" s="5"/>
    </row>
    <row r="355" spans="3:4" ht="14.25" customHeight="1">
      <c r="C355" s="5"/>
      <c r="D355" s="5"/>
    </row>
    <row r="356" spans="3:4" ht="14.25" customHeight="1">
      <c r="C356" s="5"/>
      <c r="D356" s="5"/>
    </row>
    <row r="357" spans="3:4" ht="14.25" customHeight="1">
      <c r="C357" s="5"/>
      <c r="D357" s="5"/>
    </row>
    <row r="358" spans="3:4" ht="14.25" customHeight="1">
      <c r="C358" s="5"/>
      <c r="D358" s="5"/>
    </row>
    <row r="359" spans="3:4" ht="14.25" customHeight="1">
      <c r="C359" s="5"/>
      <c r="D359" s="5"/>
    </row>
    <row r="360" spans="3:4" ht="14.25" customHeight="1">
      <c r="C360" s="5"/>
      <c r="D360" s="5"/>
    </row>
    <row r="361" spans="3:4" ht="14.25" customHeight="1">
      <c r="C361" s="5"/>
      <c r="D361" s="5"/>
    </row>
    <row r="362" spans="3:4" ht="14.25" customHeight="1">
      <c r="C362" s="5"/>
      <c r="D362" s="5"/>
    </row>
    <row r="363" spans="3:4" ht="14.25" customHeight="1">
      <c r="C363" s="5"/>
      <c r="D363" s="5"/>
    </row>
    <row r="364" spans="3:4" ht="14.25" customHeight="1">
      <c r="C364" s="5"/>
      <c r="D364" s="5"/>
    </row>
    <row r="365" spans="3:4" ht="14.25" customHeight="1">
      <c r="C365" s="5"/>
      <c r="D365" s="5"/>
    </row>
    <row r="366" spans="3:4" ht="14.25" customHeight="1">
      <c r="C366" s="5"/>
      <c r="D366" s="5"/>
    </row>
    <row r="367" spans="3:4" ht="14.25" customHeight="1">
      <c r="C367" s="5"/>
      <c r="D367" s="5"/>
    </row>
    <row r="368" spans="3:4" ht="14.25" customHeight="1">
      <c r="C368" s="5"/>
      <c r="D368" s="5"/>
    </row>
    <row r="369" spans="3:4" ht="14.25" customHeight="1">
      <c r="C369" s="5"/>
      <c r="D369" s="5"/>
    </row>
    <row r="370" spans="3:4" ht="14.25" customHeight="1">
      <c r="C370" s="5"/>
      <c r="D370" s="5"/>
    </row>
    <row r="371" spans="3:4" ht="14.25" customHeight="1">
      <c r="C371" s="5"/>
      <c r="D371" s="5"/>
    </row>
    <row r="372" spans="3:4" ht="14.25" customHeight="1">
      <c r="C372" s="5"/>
      <c r="D372" s="5"/>
    </row>
    <row r="373" spans="3:4" ht="14.25" customHeight="1">
      <c r="C373" s="5"/>
      <c r="D373" s="5"/>
    </row>
    <row r="374" spans="3:4" ht="14.25" customHeight="1">
      <c r="C374" s="5"/>
      <c r="D374" s="5"/>
    </row>
    <row r="375" spans="3:4" ht="14.25" customHeight="1">
      <c r="C375" s="5"/>
      <c r="D375" s="5"/>
    </row>
    <row r="376" spans="3:4" ht="14.25" customHeight="1">
      <c r="C376" s="5"/>
      <c r="D376" s="5"/>
    </row>
    <row r="377" spans="3:4" ht="14.25" customHeight="1">
      <c r="C377" s="5"/>
      <c r="D377" s="5"/>
    </row>
    <row r="378" spans="3:4" ht="14.25" customHeight="1">
      <c r="C378" s="5"/>
      <c r="D378" s="5"/>
    </row>
    <row r="379" spans="3:4" ht="14.25" customHeight="1">
      <c r="C379" s="5"/>
      <c r="D379" s="5"/>
    </row>
    <row r="380" spans="3:4" ht="14.25" customHeight="1">
      <c r="C380" s="5"/>
      <c r="D380" s="5"/>
    </row>
    <row r="381" spans="3:4" ht="14.25" customHeight="1">
      <c r="C381" s="5"/>
      <c r="D381" s="5"/>
    </row>
    <row r="382" spans="3:4" ht="14.25" customHeight="1">
      <c r="C382" s="5"/>
      <c r="D382" s="5"/>
    </row>
    <row r="383" spans="3:4" ht="14.25" customHeight="1">
      <c r="C383" s="5"/>
      <c r="D383" s="5"/>
    </row>
    <row r="384" spans="3:4" ht="14.25" customHeight="1">
      <c r="C384" s="5"/>
      <c r="D384" s="5"/>
    </row>
    <row r="385" spans="3:4" ht="14.25" customHeight="1">
      <c r="C385" s="5"/>
      <c r="D385" s="5"/>
    </row>
    <row r="386" spans="3:4" ht="14.25" customHeight="1">
      <c r="C386" s="5"/>
      <c r="D386" s="5"/>
    </row>
    <row r="387" spans="3:4" ht="14.25" customHeight="1">
      <c r="C387" s="5"/>
      <c r="D387" s="5"/>
    </row>
    <row r="388" spans="3:4" ht="14.25" customHeight="1">
      <c r="C388" s="5"/>
      <c r="D388" s="5"/>
    </row>
    <row r="389" spans="3:4" ht="14.25" customHeight="1">
      <c r="C389" s="5"/>
      <c r="D389" s="5"/>
    </row>
    <row r="390" spans="3:4" ht="14.25" customHeight="1">
      <c r="C390" s="5"/>
      <c r="D390" s="5"/>
    </row>
    <row r="391" spans="3:4" ht="14.25" customHeight="1">
      <c r="C391" s="5"/>
      <c r="D391" s="5"/>
    </row>
    <row r="392" spans="3:4" ht="14.25" customHeight="1">
      <c r="C392" s="5"/>
      <c r="D392" s="5"/>
    </row>
    <row r="393" spans="3:4" ht="14.25" customHeight="1">
      <c r="C393" s="5"/>
      <c r="D393" s="5"/>
    </row>
    <row r="394" spans="3:4" ht="14.25" customHeight="1">
      <c r="C394" s="5"/>
      <c r="D394" s="5"/>
    </row>
    <row r="395" spans="3:4" ht="14.25" customHeight="1">
      <c r="C395" s="5"/>
      <c r="D395" s="5"/>
    </row>
    <row r="396" spans="3:4" ht="14.25" customHeight="1">
      <c r="C396" s="5"/>
      <c r="D396" s="5"/>
    </row>
    <row r="397" spans="3:4" ht="14.25" customHeight="1">
      <c r="C397" s="5"/>
      <c r="D397" s="5"/>
    </row>
    <row r="398" spans="3:4" ht="14.25" customHeight="1">
      <c r="C398" s="5"/>
      <c r="D398" s="5"/>
    </row>
    <row r="399" spans="3:4" ht="14.25" customHeight="1">
      <c r="C399" s="5"/>
      <c r="D399" s="5"/>
    </row>
    <row r="400" spans="3:4" ht="14.25" customHeight="1">
      <c r="C400" s="5"/>
      <c r="D400" s="5"/>
    </row>
    <row r="401" spans="3:4" ht="14.25" customHeight="1">
      <c r="C401" s="5"/>
      <c r="D401" s="5"/>
    </row>
    <row r="402" spans="3:4" ht="14.25" customHeight="1">
      <c r="C402" s="5"/>
      <c r="D402" s="5"/>
    </row>
    <row r="403" spans="3:4" ht="14.25" customHeight="1">
      <c r="C403" s="5"/>
      <c r="D403" s="5"/>
    </row>
    <row r="404" spans="3:4" ht="14.25" customHeight="1">
      <c r="C404" s="5"/>
      <c r="D404" s="5"/>
    </row>
    <row r="405" spans="3:4" ht="14.25" customHeight="1">
      <c r="C405" s="5"/>
      <c r="D405" s="5"/>
    </row>
    <row r="406" spans="3:4" ht="14.25" customHeight="1">
      <c r="C406" s="5"/>
      <c r="D406" s="5"/>
    </row>
    <row r="407" spans="3:4" ht="14.25" customHeight="1">
      <c r="C407" s="5"/>
      <c r="D407" s="5"/>
    </row>
    <row r="408" spans="3:4" ht="14.25" customHeight="1">
      <c r="C408" s="5"/>
      <c r="D408" s="5"/>
    </row>
    <row r="409" spans="3:4" ht="14.25" customHeight="1">
      <c r="C409" s="5"/>
      <c r="D409" s="5"/>
    </row>
    <row r="410" spans="3:4" ht="14.25" customHeight="1">
      <c r="C410" s="5"/>
      <c r="D410" s="5"/>
    </row>
    <row r="411" spans="3:4" ht="14.25" customHeight="1">
      <c r="C411" s="5"/>
      <c r="D411" s="5"/>
    </row>
    <row r="412" spans="3:4" ht="14.25" customHeight="1">
      <c r="C412" s="5"/>
      <c r="D412" s="5"/>
    </row>
    <row r="413" spans="3:4" ht="14.25" customHeight="1">
      <c r="C413" s="5"/>
      <c r="D413" s="5"/>
    </row>
    <row r="414" spans="3:4" ht="14.25" customHeight="1">
      <c r="C414" s="5"/>
      <c r="D414" s="5"/>
    </row>
    <row r="415" spans="3:4" ht="14.25" customHeight="1">
      <c r="C415" s="5"/>
      <c r="D415" s="5"/>
    </row>
    <row r="416" spans="3:4" ht="14.25" customHeight="1">
      <c r="C416" s="5"/>
      <c r="D416" s="5"/>
    </row>
    <row r="417" spans="3:4" ht="14.25" customHeight="1">
      <c r="C417" s="5"/>
      <c r="D417" s="5"/>
    </row>
    <row r="418" spans="3:4" ht="14.25" customHeight="1">
      <c r="C418" s="5"/>
      <c r="D418" s="5"/>
    </row>
    <row r="419" spans="3:4" ht="14.25" customHeight="1">
      <c r="C419" s="5"/>
      <c r="D419" s="5"/>
    </row>
    <row r="420" spans="3:4" ht="14.25" customHeight="1">
      <c r="C420" s="5"/>
      <c r="D420" s="5"/>
    </row>
    <row r="421" spans="3:4" ht="14.25" customHeight="1">
      <c r="C421" s="5"/>
      <c r="D421" s="5"/>
    </row>
    <row r="422" spans="3:4" ht="14.25" customHeight="1">
      <c r="C422" s="5"/>
      <c r="D422" s="5"/>
    </row>
    <row r="423" spans="3:4" ht="14.25" customHeight="1">
      <c r="C423" s="5"/>
      <c r="D423" s="5"/>
    </row>
    <row r="424" spans="3:4" ht="14.25" customHeight="1">
      <c r="C424" s="5"/>
      <c r="D424" s="5"/>
    </row>
    <row r="425" spans="3:4" ht="14.25" customHeight="1">
      <c r="C425" s="5"/>
      <c r="D425" s="5"/>
    </row>
    <row r="426" spans="3:4" ht="14.25" customHeight="1">
      <c r="C426" s="5"/>
      <c r="D426" s="5"/>
    </row>
    <row r="427" spans="3:4" ht="14.25" customHeight="1">
      <c r="C427" s="5"/>
      <c r="D427" s="5"/>
    </row>
    <row r="428" spans="3:4" ht="14.25" customHeight="1">
      <c r="C428" s="5"/>
      <c r="D428" s="5"/>
    </row>
    <row r="429" spans="3:4" ht="14.25" customHeight="1">
      <c r="C429" s="5"/>
      <c r="D429" s="5"/>
    </row>
    <row r="430" spans="3:4" ht="14.25" customHeight="1">
      <c r="C430" s="5"/>
      <c r="D430" s="5"/>
    </row>
    <row r="431" spans="3:4" ht="14.25" customHeight="1">
      <c r="C431" s="5"/>
      <c r="D431" s="5"/>
    </row>
    <row r="432" spans="3:4" ht="14.25" customHeight="1">
      <c r="C432" s="5"/>
      <c r="D432" s="5"/>
    </row>
    <row r="433" spans="3:4" ht="14.25" customHeight="1">
      <c r="C433" s="5"/>
      <c r="D433" s="5"/>
    </row>
    <row r="434" spans="3:4" ht="14.25" customHeight="1">
      <c r="C434" s="5"/>
      <c r="D434" s="5"/>
    </row>
    <row r="435" spans="3:4" ht="14.25" customHeight="1">
      <c r="C435" s="5"/>
      <c r="D435" s="5"/>
    </row>
    <row r="436" spans="3:4" ht="14.25" customHeight="1">
      <c r="C436" s="5"/>
      <c r="D436" s="5"/>
    </row>
    <row r="437" spans="3:4" ht="14.25" customHeight="1">
      <c r="C437" s="5"/>
      <c r="D437" s="5"/>
    </row>
    <row r="438" spans="3:4" ht="14.25" customHeight="1">
      <c r="C438" s="5"/>
      <c r="D438" s="5"/>
    </row>
    <row r="439" spans="3:4" ht="14.25" customHeight="1">
      <c r="C439" s="5"/>
      <c r="D439" s="5"/>
    </row>
    <row r="440" spans="3:4" ht="14.25" customHeight="1">
      <c r="C440" s="5"/>
      <c r="D440" s="5"/>
    </row>
    <row r="441" spans="3:4" ht="14.25" customHeight="1">
      <c r="C441" s="5"/>
      <c r="D441" s="5"/>
    </row>
    <row r="442" spans="3:4" ht="14.25" customHeight="1">
      <c r="C442" s="5"/>
      <c r="D442" s="5"/>
    </row>
    <row r="443" spans="3:4" ht="14.25" customHeight="1">
      <c r="C443" s="5"/>
      <c r="D443" s="5"/>
    </row>
    <row r="444" spans="3:4" ht="14.25" customHeight="1">
      <c r="C444" s="5"/>
      <c r="D444" s="5"/>
    </row>
    <row r="445" spans="3:4" ht="14.25" customHeight="1">
      <c r="C445" s="5"/>
      <c r="D445" s="5"/>
    </row>
    <row r="446" spans="3:4" ht="14.25" customHeight="1">
      <c r="C446" s="5"/>
      <c r="D446" s="5"/>
    </row>
    <row r="447" spans="3:4" ht="14.25" customHeight="1">
      <c r="C447" s="5"/>
      <c r="D447" s="5"/>
    </row>
    <row r="448" spans="3:4" ht="14.25" customHeight="1">
      <c r="C448" s="5"/>
      <c r="D448" s="5"/>
    </row>
    <row r="449" spans="3:4" ht="14.25" customHeight="1">
      <c r="C449" s="5"/>
      <c r="D449" s="5"/>
    </row>
    <row r="450" spans="3:4" ht="14.25" customHeight="1">
      <c r="C450" s="5"/>
      <c r="D450" s="5"/>
    </row>
    <row r="451" spans="3:4" ht="14.25" customHeight="1">
      <c r="C451" s="5"/>
      <c r="D451" s="5"/>
    </row>
    <row r="452" spans="3:4" ht="14.25" customHeight="1">
      <c r="C452" s="5"/>
      <c r="D452" s="5"/>
    </row>
    <row r="453" spans="3:4" ht="14.25" customHeight="1">
      <c r="C453" s="5"/>
      <c r="D453" s="5"/>
    </row>
    <row r="454" spans="3:4" ht="14.25" customHeight="1">
      <c r="C454" s="5"/>
      <c r="D454" s="5"/>
    </row>
    <row r="455" spans="3:4" ht="14.25" customHeight="1">
      <c r="C455" s="5"/>
      <c r="D455" s="5"/>
    </row>
    <row r="456" spans="3:4" ht="14.25" customHeight="1">
      <c r="C456" s="5"/>
      <c r="D456" s="5"/>
    </row>
    <row r="457" spans="3:4" ht="14.25" customHeight="1">
      <c r="C457" s="5"/>
      <c r="D457" s="5"/>
    </row>
    <row r="458" spans="3:4" ht="14.25" customHeight="1">
      <c r="C458" s="5"/>
      <c r="D458" s="5"/>
    </row>
    <row r="459" spans="3:4" ht="14.25" customHeight="1">
      <c r="C459" s="5"/>
      <c r="D459" s="5"/>
    </row>
    <row r="460" spans="3:4" ht="14.25" customHeight="1">
      <c r="C460" s="5"/>
      <c r="D460" s="5"/>
    </row>
    <row r="461" spans="3:4" ht="14.25" customHeight="1">
      <c r="C461" s="5"/>
      <c r="D461" s="5"/>
    </row>
    <row r="462" spans="3:4" ht="14.25" customHeight="1">
      <c r="C462" s="5"/>
      <c r="D462" s="5"/>
    </row>
    <row r="463" spans="3:4" ht="14.25" customHeight="1">
      <c r="C463" s="5"/>
      <c r="D463" s="5"/>
    </row>
    <row r="464" spans="3:4" ht="14.25" customHeight="1">
      <c r="C464" s="5"/>
      <c r="D464" s="5"/>
    </row>
    <row r="465" spans="3:4" ht="14.25" customHeight="1">
      <c r="C465" s="5"/>
      <c r="D465" s="5"/>
    </row>
    <row r="466" spans="3:4" ht="14.25" customHeight="1">
      <c r="C466" s="5"/>
      <c r="D466" s="5"/>
    </row>
    <row r="467" spans="3:4" ht="14.25" customHeight="1">
      <c r="C467" s="5"/>
      <c r="D467" s="5"/>
    </row>
    <row r="468" spans="3:4" ht="14.25" customHeight="1">
      <c r="C468" s="5"/>
      <c r="D468" s="5"/>
    </row>
    <row r="469" spans="3:4" ht="14.25" customHeight="1">
      <c r="C469" s="5"/>
      <c r="D469" s="5"/>
    </row>
    <row r="470" spans="3:4" ht="14.25" customHeight="1">
      <c r="C470" s="5"/>
      <c r="D470" s="5"/>
    </row>
    <row r="471" spans="3:4" ht="14.25" customHeight="1">
      <c r="C471" s="5"/>
      <c r="D471" s="5"/>
    </row>
    <row r="472" spans="3:4" ht="14.25" customHeight="1">
      <c r="C472" s="5"/>
      <c r="D472" s="5"/>
    </row>
    <row r="473" spans="3:4" ht="14.25" customHeight="1">
      <c r="C473" s="5"/>
      <c r="D473" s="5"/>
    </row>
    <row r="474" spans="3:4" ht="14.25" customHeight="1">
      <c r="C474" s="5"/>
      <c r="D474" s="5"/>
    </row>
    <row r="475" spans="3:4" ht="14.25" customHeight="1">
      <c r="C475" s="5"/>
      <c r="D475" s="5"/>
    </row>
    <row r="476" spans="3:4" ht="14.25" customHeight="1">
      <c r="C476" s="5"/>
      <c r="D476" s="5"/>
    </row>
    <row r="477" spans="3:4" ht="14.25" customHeight="1">
      <c r="C477" s="5"/>
      <c r="D477" s="5"/>
    </row>
    <row r="478" spans="3:4" ht="14.25" customHeight="1">
      <c r="C478" s="5"/>
      <c r="D478" s="5"/>
    </row>
    <row r="479" spans="3:4" ht="14.25" customHeight="1">
      <c r="C479" s="5"/>
      <c r="D479" s="5"/>
    </row>
    <row r="480" spans="3:4" ht="14.25" customHeight="1">
      <c r="C480" s="5"/>
      <c r="D480" s="5"/>
    </row>
    <row r="481" spans="3:4" ht="14.25" customHeight="1">
      <c r="C481" s="5"/>
      <c r="D481" s="5"/>
    </row>
    <row r="482" spans="3:4" ht="14.25" customHeight="1">
      <c r="C482" s="5"/>
      <c r="D482" s="5"/>
    </row>
    <row r="483" spans="3:4" ht="14.25" customHeight="1">
      <c r="C483" s="5"/>
      <c r="D483" s="5"/>
    </row>
    <row r="484" spans="3:4" ht="14.25" customHeight="1">
      <c r="C484" s="5"/>
      <c r="D484" s="5"/>
    </row>
    <row r="485" spans="3:4" ht="14.25" customHeight="1">
      <c r="C485" s="5"/>
      <c r="D485" s="5"/>
    </row>
    <row r="486" spans="3:4" ht="14.25" customHeight="1">
      <c r="C486" s="5"/>
      <c r="D486" s="5"/>
    </row>
    <row r="487" spans="3:4" ht="14.25" customHeight="1">
      <c r="C487" s="5"/>
      <c r="D487" s="5"/>
    </row>
    <row r="488" spans="3:4" ht="14.25" customHeight="1">
      <c r="C488" s="5"/>
      <c r="D488" s="5"/>
    </row>
    <row r="489" spans="3:4" ht="14.25" customHeight="1">
      <c r="C489" s="5"/>
      <c r="D489" s="5"/>
    </row>
    <row r="490" spans="3:4" ht="14.25" customHeight="1">
      <c r="C490" s="5"/>
      <c r="D490" s="5"/>
    </row>
    <row r="491" spans="3:4" ht="14.25" customHeight="1">
      <c r="C491" s="5"/>
      <c r="D491" s="5"/>
    </row>
    <row r="492" spans="3:4" ht="14.25" customHeight="1">
      <c r="C492" s="5"/>
      <c r="D492" s="5"/>
    </row>
    <row r="493" spans="3:4" ht="14.25" customHeight="1">
      <c r="C493" s="5"/>
      <c r="D493" s="5"/>
    </row>
    <row r="494" spans="3:4" ht="14.25" customHeight="1">
      <c r="C494" s="5"/>
      <c r="D494" s="5"/>
    </row>
    <row r="495" spans="3:4" ht="14.25" customHeight="1">
      <c r="C495" s="5"/>
      <c r="D495" s="5"/>
    </row>
    <row r="496" spans="3:4" ht="14.25" customHeight="1">
      <c r="C496" s="5"/>
      <c r="D496" s="5"/>
    </row>
    <row r="497" spans="3:4" ht="14.25" customHeight="1">
      <c r="C497" s="5"/>
      <c r="D497" s="5"/>
    </row>
    <row r="498" spans="3:4" ht="14.25" customHeight="1">
      <c r="C498" s="5"/>
      <c r="D498" s="5"/>
    </row>
    <row r="499" spans="3:4" ht="14.25" customHeight="1">
      <c r="C499" s="5"/>
      <c r="D499" s="5"/>
    </row>
    <row r="500" spans="3:4" ht="14.25" customHeight="1">
      <c r="C500" s="5"/>
      <c r="D500" s="5"/>
    </row>
    <row r="501" spans="3:4" ht="14.25" customHeight="1">
      <c r="C501" s="5"/>
      <c r="D501" s="5"/>
    </row>
    <row r="502" spans="3:4" ht="14.25" customHeight="1">
      <c r="C502" s="5"/>
      <c r="D502" s="5"/>
    </row>
    <row r="503" spans="3:4" ht="14.25" customHeight="1">
      <c r="C503" s="5"/>
      <c r="D503" s="5"/>
    </row>
    <row r="504" spans="3:4" ht="14.25" customHeight="1">
      <c r="C504" s="5"/>
      <c r="D504" s="5"/>
    </row>
    <row r="505" spans="3:4" ht="14.25" customHeight="1">
      <c r="C505" s="5"/>
      <c r="D505" s="5"/>
    </row>
    <row r="506" spans="3:4" ht="14.25" customHeight="1">
      <c r="C506" s="5"/>
      <c r="D506" s="5"/>
    </row>
    <row r="507" spans="3:4" ht="14.25" customHeight="1">
      <c r="C507" s="5"/>
      <c r="D507" s="5"/>
    </row>
    <row r="508" spans="3:4" ht="14.25" customHeight="1">
      <c r="C508" s="5"/>
      <c r="D508" s="5"/>
    </row>
    <row r="509" spans="3:4" ht="14.25" customHeight="1">
      <c r="C509" s="5"/>
      <c r="D509" s="5"/>
    </row>
    <row r="510" spans="3:4" ht="14.25" customHeight="1">
      <c r="C510" s="5"/>
      <c r="D510" s="5"/>
    </row>
    <row r="511" spans="3:4" ht="14.25" customHeight="1">
      <c r="C511" s="5"/>
      <c r="D511" s="5"/>
    </row>
    <row r="512" spans="3:4" ht="14.25" customHeight="1">
      <c r="C512" s="5"/>
      <c r="D512" s="5"/>
    </row>
    <row r="513" spans="3:4" ht="14.25" customHeight="1">
      <c r="C513" s="5"/>
      <c r="D513" s="5"/>
    </row>
    <row r="514" spans="3:4" ht="14.25" customHeight="1">
      <c r="C514" s="5"/>
      <c r="D514" s="5"/>
    </row>
    <row r="515" spans="3:4" ht="14.25" customHeight="1">
      <c r="C515" s="5"/>
      <c r="D515" s="5"/>
    </row>
    <row r="516" spans="3:4" ht="14.25" customHeight="1">
      <c r="C516" s="5"/>
      <c r="D516" s="5"/>
    </row>
    <row r="517" spans="3:4" ht="14.25" customHeight="1">
      <c r="C517" s="5"/>
      <c r="D517" s="5"/>
    </row>
    <row r="518" spans="3:4" ht="14.25" customHeight="1">
      <c r="C518" s="5"/>
      <c r="D518" s="5"/>
    </row>
    <row r="519" spans="3:4" ht="14.25" customHeight="1">
      <c r="C519" s="5"/>
      <c r="D519" s="5"/>
    </row>
    <row r="520" spans="3:4" ht="14.25" customHeight="1">
      <c r="C520" s="5"/>
      <c r="D520" s="5"/>
    </row>
    <row r="521" spans="3:4" ht="14.25" customHeight="1">
      <c r="C521" s="5"/>
      <c r="D521" s="5"/>
    </row>
    <row r="522" spans="3:4" ht="14.25" customHeight="1">
      <c r="C522" s="5"/>
      <c r="D522" s="5"/>
    </row>
    <row r="523" spans="3:4" ht="14.25" customHeight="1">
      <c r="C523" s="5"/>
      <c r="D523" s="5"/>
    </row>
    <row r="524" spans="3:4" ht="14.25" customHeight="1">
      <c r="C524" s="5"/>
      <c r="D524" s="5"/>
    </row>
    <row r="525" spans="3:4" ht="14.25" customHeight="1">
      <c r="C525" s="5"/>
      <c r="D525" s="5"/>
    </row>
    <row r="526" spans="3:4" ht="14.25" customHeight="1">
      <c r="C526" s="5"/>
      <c r="D526" s="5"/>
    </row>
    <row r="527" spans="3:4" ht="14.25" customHeight="1">
      <c r="C527" s="5"/>
      <c r="D527" s="5"/>
    </row>
    <row r="528" spans="3:4" ht="14.25" customHeight="1">
      <c r="C528" s="5"/>
      <c r="D528" s="5"/>
    </row>
    <row r="529" spans="3:4" ht="14.25" customHeight="1">
      <c r="C529" s="5"/>
      <c r="D529" s="5"/>
    </row>
    <row r="530" spans="3:4" ht="14.25" customHeight="1">
      <c r="C530" s="5"/>
      <c r="D530" s="5"/>
    </row>
    <row r="531" spans="3:4" ht="14.25" customHeight="1">
      <c r="C531" s="5"/>
      <c r="D531" s="5"/>
    </row>
    <row r="532" spans="3:4" ht="14.25" customHeight="1">
      <c r="C532" s="5"/>
      <c r="D532" s="5"/>
    </row>
    <row r="533" spans="3:4" ht="14.25" customHeight="1">
      <c r="C533" s="5"/>
      <c r="D533" s="5"/>
    </row>
    <row r="534" spans="3:4" ht="14.25" customHeight="1">
      <c r="C534" s="5"/>
      <c r="D534" s="5"/>
    </row>
    <row r="535" spans="3:4" ht="14.25" customHeight="1">
      <c r="C535" s="5"/>
      <c r="D535" s="5"/>
    </row>
    <row r="536" spans="3:4" ht="14.25" customHeight="1">
      <c r="C536" s="5"/>
      <c r="D536" s="5"/>
    </row>
    <row r="537" spans="3:4" ht="14.25" customHeight="1">
      <c r="C537" s="5"/>
      <c r="D537" s="5"/>
    </row>
    <row r="538" spans="3:4" ht="14.25" customHeight="1">
      <c r="C538" s="5"/>
      <c r="D538" s="5"/>
    </row>
    <row r="539" spans="3:4" ht="14.25" customHeight="1">
      <c r="C539" s="5"/>
      <c r="D539" s="5"/>
    </row>
    <row r="540" spans="3:4" ht="14.25" customHeight="1">
      <c r="C540" s="5"/>
      <c r="D540" s="5"/>
    </row>
    <row r="541" spans="3:4" ht="14.25" customHeight="1">
      <c r="C541" s="5"/>
      <c r="D541" s="5"/>
    </row>
    <row r="542" spans="3:4" ht="14.25" customHeight="1">
      <c r="C542" s="5"/>
      <c r="D542" s="5"/>
    </row>
    <row r="543" spans="3:4" ht="14.25" customHeight="1">
      <c r="C543" s="5"/>
      <c r="D543" s="5"/>
    </row>
    <row r="544" spans="3:4" ht="14.25" customHeight="1">
      <c r="C544" s="5"/>
      <c r="D544" s="5"/>
    </row>
    <row r="545" spans="3:4" ht="14.25" customHeight="1">
      <c r="C545" s="5"/>
      <c r="D545" s="5"/>
    </row>
    <row r="546" spans="3:4" ht="14.25" customHeight="1">
      <c r="C546" s="5"/>
      <c r="D546" s="5"/>
    </row>
    <row r="547" spans="3:4" ht="14.25" customHeight="1">
      <c r="C547" s="5"/>
      <c r="D547" s="5"/>
    </row>
    <row r="548" spans="3:4" ht="14.25" customHeight="1">
      <c r="C548" s="5"/>
      <c r="D548" s="5"/>
    </row>
    <row r="549" spans="3:4" ht="14.25" customHeight="1">
      <c r="C549" s="5"/>
      <c r="D549" s="5"/>
    </row>
    <row r="550" spans="3:4" ht="14.25" customHeight="1">
      <c r="C550" s="5"/>
      <c r="D550" s="5"/>
    </row>
    <row r="551" spans="3:4" ht="14.25" customHeight="1">
      <c r="C551" s="5"/>
      <c r="D551" s="5"/>
    </row>
    <row r="552" spans="3:4" ht="14.25" customHeight="1">
      <c r="C552" s="5"/>
      <c r="D552" s="5"/>
    </row>
    <row r="553" spans="3:4" ht="14.25" customHeight="1">
      <c r="C553" s="5"/>
      <c r="D553" s="5"/>
    </row>
    <row r="554" spans="3:4" ht="14.25" customHeight="1">
      <c r="C554" s="5"/>
      <c r="D554" s="5"/>
    </row>
    <row r="555" spans="3:4" ht="14.25" customHeight="1">
      <c r="C555" s="5"/>
      <c r="D555" s="5"/>
    </row>
    <row r="556" spans="3:4" ht="14.25" customHeight="1">
      <c r="C556" s="5"/>
      <c r="D556" s="5"/>
    </row>
    <row r="557" spans="3:4" ht="14.25" customHeight="1">
      <c r="C557" s="5"/>
      <c r="D557" s="5"/>
    </row>
    <row r="558" spans="3:4" ht="14.25" customHeight="1">
      <c r="C558" s="5"/>
      <c r="D558" s="5"/>
    </row>
    <row r="559" spans="3:4" ht="14.25" customHeight="1">
      <c r="C559" s="5"/>
      <c r="D559" s="5"/>
    </row>
    <row r="560" spans="3:4" ht="14.25" customHeight="1">
      <c r="C560" s="5"/>
      <c r="D560" s="5"/>
    </row>
    <row r="561" spans="3:4" ht="14.25" customHeight="1">
      <c r="C561" s="5"/>
      <c r="D561" s="5"/>
    </row>
    <row r="562" spans="3:4" ht="14.25" customHeight="1">
      <c r="C562" s="5"/>
      <c r="D562" s="5"/>
    </row>
    <row r="563" spans="3:4" ht="14.25" customHeight="1">
      <c r="C563" s="5"/>
      <c r="D563" s="5"/>
    </row>
    <row r="564" spans="3:4" ht="14.25" customHeight="1">
      <c r="C564" s="5"/>
      <c r="D564" s="5"/>
    </row>
    <row r="565" spans="3:4" ht="14.25" customHeight="1">
      <c r="C565" s="5"/>
      <c r="D565" s="5"/>
    </row>
    <row r="566" spans="3:4" ht="14.25" customHeight="1">
      <c r="C566" s="5"/>
      <c r="D566" s="5"/>
    </row>
    <row r="567" spans="3:4" ht="14.25" customHeight="1">
      <c r="C567" s="5"/>
      <c r="D567" s="5"/>
    </row>
    <row r="568" spans="3:4" ht="14.25" customHeight="1">
      <c r="C568" s="5"/>
      <c r="D568" s="5"/>
    </row>
    <row r="569" spans="3:4" ht="14.25" customHeight="1">
      <c r="C569" s="5"/>
      <c r="D569" s="5"/>
    </row>
    <row r="570" spans="3:4" ht="14.25" customHeight="1">
      <c r="C570" s="5"/>
      <c r="D570" s="5"/>
    </row>
    <row r="571" spans="3:4" ht="14.25" customHeight="1">
      <c r="C571" s="5"/>
      <c r="D571" s="5"/>
    </row>
    <row r="572" spans="3:4" ht="14.25" customHeight="1">
      <c r="C572" s="5"/>
      <c r="D572" s="5"/>
    </row>
    <row r="573" spans="3:4" ht="14.25" customHeight="1">
      <c r="C573" s="5"/>
      <c r="D573" s="5"/>
    </row>
    <row r="574" spans="3:4" ht="14.25" customHeight="1">
      <c r="C574" s="5"/>
      <c r="D574" s="5"/>
    </row>
    <row r="575" spans="3:4" ht="14.25" customHeight="1">
      <c r="C575" s="5"/>
      <c r="D575" s="5"/>
    </row>
    <row r="576" spans="3:4" ht="14.25" customHeight="1">
      <c r="C576" s="5"/>
      <c r="D576" s="5"/>
    </row>
    <row r="577" spans="3:4" ht="14.25" customHeight="1">
      <c r="C577" s="5"/>
      <c r="D577" s="5"/>
    </row>
    <row r="578" spans="3:4" ht="14.25" customHeight="1">
      <c r="C578" s="5"/>
      <c r="D578" s="5"/>
    </row>
    <row r="579" spans="3:4" ht="14.25" customHeight="1">
      <c r="C579" s="5"/>
      <c r="D579" s="5"/>
    </row>
    <row r="580" spans="3:4" ht="14.25" customHeight="1">
      <c r="C580" s="5"/>
      <c r="D580" s="5"/>
    </row>
    <row r="581" spans="3:4" ht="14.25" customHeight="1">
      <c r="C581" s="5"/>
      <c r="D581" s="5"/>
    </row>
    <row r="582" spans="3:4" ht="14.25" customHeight="1">
      <c r="C582" s="5"/>
      <c r="D582" s="5"/>
    </row>
    <row r="583" spans="3:4" ht="14.25" customHeight="1">
      <c r="C583" s="5"/>
      <c r="D583" s="5"/>
    </row>
    <row r="584" spans="3:4" ht="14.25" customHeight="1">
      <c r="C584" s="5"/>
      <c r="D584" s="5"/>
    </row>
    <row r="585" spans="3:4" ht="14.25" customHeight="1">
      <c r="C585" s="5"/>
      <c r="D585" s="5"/>
    </row>
    <row r="586" spans="3:4" ht="14.25" customHeight="1">
      <c r="C586" s="5"/>
      <c r="D586" s="5"/>
    </row>
    <row r="587" spans="3:4" ht="14.25" customHeight="1">
      <c r="C587" s="5"/>
      <c r="D587" s="5"/>
    </row>
    <row r="588" spans="3:4" ht="14.25" customHeight="1">
      <c r="C588" s="5"/>
      <c r="D588" s="5"/>
    </row>
    <row r="589" spans="3:4" ht="14.25" customHeight="1">
      <c r="C589" s="5"/>
      <c r="D589" s="5"/>
    </row>
    <row r="590" spans="3:4" ht="14.25" customHeight="1">
      <c r="C590" s="5"/>
      <c r="D590" s="5"/>
    </row>
    <row r="591" spans="3:4" ht="14.25" customHeight="1">
      <c r="C591" s="5"/>
      <c r="D591" s="5"/>
    </row>
    <row r="592" spans="3:4" ht="14.25" customHeight="1">
      <c r="C592" s="5"/>
      <c r="D592" s="5"/>
    </row>
    <row r="593" spans="3:4" ht="14.25" customHeight="1">
      <c r="C593" s="5"/>
      <c r="D593" s="5"/>
    </row>
    <row r="594" spans="3:4" ht="14.25" customHeight="1">
      <c r="C594" s="5"/>
      <c r="D594" s="5"/>
    </row>
    <row r="595" spans="3:4" ht="14.25" customHeight="1">
      <c r="C595" s="5"/>
      <c r="D595" s="5"/>
    </row>
    <row r="596" spans="3:4" ht="14.25" customHeight="1">
      <c r="C596" s="5"/>
      <c r="D596" s="5"/>
    </row>
    <row r="597" spans="3:4" ht="14.25" customHeight="1">
      <c r="C597" s="5"/>
      <c r="D597" s="5"/>
    </row>
    <row r="598" spans="3:4" ht="14.25" customHeight="1">
      <c r="C598" s="5"/>
      <c r="D598" s="5"/>
    </row>
    <row r="599" spans="3:4" ht="14.25" customHeight="1">
      <c r="C599" s="5"/>
      <c r="D599" s="5"/>
    </row>
    <row r="600" spans="3:4" ht="14.25" customHeight="1">
      <c r="C600" s="5"/>
      <c r="D600" s="5"/>
    </row>
    <row r="601" spans="3:4" ht="14.25" customHeight="1">
      <c r="C601" s="5"/>
      <c r="D601" s="5"/>
    </row>
    <row r="602" spans="3:4" ht="14.25" customHeight="1">
      <c r="C602" s="5"/>
      <c r="D602" s="5"/>
    </row>
    <row r="603" spans="3:4" ht="14.25" customHeight="1">
      <c r="C603" s="5"/>
      <c r="D603" s="5"/>
    </row>
    <row r="604" spans="3:4" ht="14.25" customHeight="1">
      <c r="C604" s="5"/>
      <c r="D604" s="5"/>
    </row>
    <row r="605" spans="3:4" ht="14.25" customHeight="1">
      <c r="C605" s="5"/>
      <c r="D605" s="5"/>
    </row>
    <row r="606" spans="3:4" ht="14.25" customHeight="1">
      <c r="C606" s="5"/>
      <c r="D606" s="5"/>
    </row>
    <row r="607" spans="3:4" ht="14.25" customHeight="1">
      <c r="C607" s="5"/>
      <c r="D607" s="5"/>
    </row>
    <row r="608" spans="3:4" ht="14.25" customHeight="1">
      <c r="C608" s="5"/>
      <c r="D608" s="5"/>
    </row>
    <row r="609" spans="3:4" ht="14.25" customHeight="1">
      <c r="C609" s="5"/>
      <c r="D609" s="5"/>
    </row>
    <row r="610" spans="3:4" ht="14.25" customHeight="1">
      <c r="C610" s="5"/>
      <c r="D610" s="5"/>
    </row>
    <row r="611" spans="3:4" ht="14.25" customHeight="1">
      <c r="C611" s="5"/>
      <c r="D611" s="5"/>
    </row>
    <row r="612" spans="3:4" ht="14.25" customHeight="1">
      <c r="C612" s="5"/>
      <c r="D612" s="5"/>
    </row>
    <row r="613" spans="3:4" ht="14.25" customHeight="1">
      <c r="C613" s="5"/>
      <c r="D613" s="5"/>
    </row>
    <row r="614" spans="3:4" ht="14.25" customHeight="1">
      <c r="C614" s="5"/>
      <c r="D614" s="5"/>
    </row>
    <row r="615" spans="3:4" ht="14.25" customHeight="1">
      <c r="C615" s="5"/>
      <c r="D615" s="5"/>
    </row>
    <row r="616" spans="3:4" ht="14.25" customHeight="1">
      <c r="C616" s="5"/>
      <c r="D616" s="5"/>
    </row>
    <row r="617" spans="3:4" ht="14.25" customHeight="1">
      <c r="C617" s="5"/>
      <c r="D617" s="5"/>
    </row>
    <row r="618" spans="3:4" ht="14.25" customHeight="1">
      <c r="C618" s="5"/>
      <c r="D618" s="5"/>
    </row>
    <row r="619" spans="3:4" ht="14.25" customHeight="1">
      <c r="C619" s="5"/>
      <c r="D619" s="5"/>
    </row>
    <row r="620" spans="3:4" ht="14.25" customHeight="1">
      <c r="C620" s="5"/>
      <c r="D620" s="5"/>
    </row>
    <row r="621" spans="3:4" ht="14.25" customHeight="1">
      <c r="C621" s="5"/>
      <c r="D621" s="5"/>
    </row>
    <row r="622" spans="3:4" ht="14.25" customHeight="1">
      <c r="C622" s="5"/>
      <c r="D622" s="5"/>
    </row>
    <row r="623" spans="3:4" ht="14.25" customHeight="1">
      <c r="C623" s="5"/>
      <c r="D623" s="5"/>
    </row>
    <row r="624" spans="3:4" ht="14.25" customHeight="1">
      <c r="C624" s="5"/>
      <c r="D624" s="5"/>
    </row>
    <row r="625" spans="3:4" ht="14.25" customHeight="1">
      <c r="C625" s="5"/>
      <c r="D625" s="5"/>
    </row>
    <row r="626" spans="3:4" ht="14.25" customHeight="1">
      <c r="C626" s="5"/>
      <c r="D626" s="5"/>
    </row>
    <row r="627" spans="3:4" ht="14.25" customHeight="1">
      <c r="C627" s="5"/>
      <c r="D627" s="5"/>
    </row>
    <row r="628" spans="3:4" ht="14.25" customHeight="1">
      <c r="C628" s="5"/>
      <c r="D628" s="5"/>
    </row>
    <row r="629" spans="3:4" ht="14.25" customHeight="1">
      <c r="C629" s="5"/>
      <c r="D629" s="5"/>
    </row>
    <row r="630" spans="3:4" ht="14.25" customHeight="1">
      <c r="C630" s="5"/>
      <c r="D630" s="5"/>
    </row>
    <row r="631" spans="3:4" ht="14.25" customHeight="1">
      <c r="C631" s="5"/>
      <c r="D631" s="5"/>
    </row>
    <row r="632" spans="3:4" ht="14.25" customHeight="1">
      <c r="C632" s="5"/>
      <c r="D632" s="5"/>
    </row>
    <row r="633" spans="3:4" ht="14.25" customHeight="1">
      <c r="C633" s="5"/>
      <c r="D633" s="5"/>
    </row>
    <row r="634" spans="3:4" ht="14.25" customHeight="1">
      <c r="C634" s="5"/>
      <c r="D634" s="5"/>
    </row>
    <row r="635" spans="3:4" ht="14.25" customHeight="1">
      <c r="C635" s="5"/>
      <c r="D635" s="5"/>
    </row>
    <row r="636" spans="3:4" ht="14.25" customHeight="1">
      <c r="C636" s="5"/>
      <c r="D636" s="5"/>
    </row>
    <row r="637" spans="3:4" ht="14.25" customHeight="1">
      <c r="C637" s="5"/>
      <c r="D637" s="5"/>
    </row>
    <row r="638" spans="3:4" ht="14.25" customHeight="1">
      <c r="C638" s="5"/>
      <c r="D638" s="5"/>
    </row>
    <row r="639" spans="3:4" ht="14.25" customHeight="1">
      <c r="C639" s="5"/>
      <c r="D639" s="5"/>
    </row>
    <row r="640" spans="3:4" ht="14.25" customHeight="1">
      <c r="C640" s="5"/>
      <c r="D640" s="5"/>
    </row>
    <row r="641" spans="3:4" ht="14.25" customHeight="1">
      <c r="C641" s="5"/>
      <c r="D641" s="5"/>
    </row>
    <row r="642" spans="3:4" ht="14.25" customHeight="1">
      <c r="C642" s="5"/>
      <c r="D642" s="5"/>
    </row>
    <row r="643" spans="3:4" ht="14.25" customHeight="1">
      <c r="C643" s="5"/>
      <c r="D643" s="5"/>
    </row>
    <row r="644" spans="3:4" ht="14.25" customHeight="1">
      <c r="C644" s="5"/>
      <c r="D644" s="5"/>
    </row>
    <row r="645" spans="3:4" ht="14.25" customHeight="1">
      <c r="C645" s="5"/>
      <c r="D645" s="5"/>
    </row>
    <row r="646" spans="3:4" ht="14.25" customHeight="1">
      <c r="C646" s="5"/>
      <c r="D646" s="5"/>
    </row>
    <row r="647" spans="3:4" ht="14.25" customHeight="1">
      <c r="C647" s="5"/>
      <c r="D647" s="5"/>
    </row>
    <row r="648" spans="3:4" ht="14.25" customHeight="1">
      <c r="C648" s="5"/>
      <c r="D648" s="5"/>
    </row>
    <row r="649" spans="3:4" ht="14.25" customHeight="1">
      <c r="C649" s="5"/>
      <c r="D649" s="5"/>
    </row>
    <row r="650" spans="3:4" ht="14.25" customHeight="1">
      <c r="C650" s="5"/>
      <c r="D650" s="5"/>
    </row>
    <row r="651" spans="3:4" ht="14.25" customHeight="1">
      <c r="C651" s="5"/>
      <c r="D651" s="5"/>
    </row>
    <row r="652" spans="3:4" ht="14.25" customHeight="1">
      <c r="C652" s="5"/>
      <c r="D652" s="5"/>
    </row>
    <row r="653" spans="3:4" ht="14.25" customHeight="1">
      <c r="C653" s="5"/>
      <c r="D653" s="5"/>
    </row>
    <row r="654" spans="3:4" ht="14.25" customHeight="1">
      <c r="C654" s="5"/>
      <c r="D654" s="5"/>
    </row>
    <row r="655" spans="3:4" ht="14.25" customHeight="1">
      <c r="C655" s="5"/>
      <c r="D655" s="5"/>
    </row>
    <row r="656" spans="3:4" ht="14.25" customHeight="1">
      <c r="C656" s="5"/>
      <c r="D656" s="5"/>
    </row>
    <row r="657" spans="3:4" ht="14.25" customHeight="1">
      <c r="C657" s="5"/>
      <c r="D657" s="5"/>
    </row>
    <row r="658" spans="3:4" ht="14.25" customHeight="1">
      <c r="C658" s="5"/>
      <c r="D658" s="5"/>
    </row>
    <row r="659" spans="3:4" ht="14.25" customHeight="1">
      <c r="C659" s="5"/>
      <c r="D659" s="5"/>
    </row>
    <row r="660" spans="3:4" ht="14.25" customHeight="1">
      <c r="C660" s="5"/>
      <c r="D660" s="5"/>
    </row>
    <row r="661" spans="3:4" ht="14.25" customHeight="1">
      <c r="C661" s="5"/>
      <c r="D661" s="5"/>
    </row>
    <row r="662" spans="3:4" ht="14.25" customHeight="1">
      <c r="C662" s="5"/>
      <c r="D662" s="5"/>
    </row>
    <row r="663" spans="3:4" ht="14.25" customHeight="1">
      <c r="C663" s="5"/>
      <c r="D663" s="5"/>
    </row>
    <row r="664" spans="3:4" ht="14.25" customHeight="1">
      <c r="C664" s="5"/>
      <c r="D664" s="5"/>
    </row>
    <row r="665" spans="3:4" ht="14.25" customHeight="1">
      <c r="C665" s="5"/>
      <c r="D665" s="5"/>
    </row>
    <row r="666" spans="3:4" ht="14.25" customHeight="1">
      <c r="C666" s="5"/>
      <c r="D666" s="5"/>
    </row>
    <row r="667" spans="3:4" ht="14.25" customHeight="1">
      <c r="C667" s="5"/>
      <c r="D667" s="5"/>
    </row>
    <row r="668" spans="3:4" ht="14.25" customHeight="1">
      <c r="C668" s="5"/>
      <c r="D668" s="5"/>
    </row>
    <row r="669" spans="3:4" ht="14.25" customHeight="1">
      <c r="C669" s="5"/>
      <c r="D669" s="5"/>
    </row>
    <row r="670" spans="3:4" ht="14.25" customHeight="1">
      <c r="C670" s="5"/>
      <c r="D670" s="5"/>
    </row>
    <row r="671" spans="3:4" ht="14.25" customHeight="1">
      <c r="C671" s="5"/>
      <c r="D671" s="5"/>
    </row>
    <row r="672" spans="3:4" ht="14.25" customHeight="1">
      <c r="C672" s="5"/>
      <c r="D672" s="5"/>
    </row>
    <row r="673" spans="3:4" ht="14.25" customHeight="1">
      <c r="C673" s="5"/>
      <c r="D673" s="5"/>
    </row>
    <row r="674" spans="3:4" ht="14.25" customHeight="1">
      <c r="C674" s="5"/>
      <c r="D674" s="5"/>
    </row>
    <row r="675" spans="3:4" ht="14.25" customHeight="1">
      <c r="C675" s="5"/>
      <c r="D675" s="5"/>
    </row>
    <row r="676" spans="3:4" ht="14.25" customHeight="1">
      <c r="C676" s="5"/>
      <c r="D676" s="5"/>
    </row>
    <row r="677" spans="3:4" ht="14.25" customHeight="1">
      <c r="C677" s="5"/>
      <c r="D677" s="5"/>
    </row>
    <row r="678" spans="3:4" ht="14.25" customHeight="1">
      <c r="C678" s="5"/>
      <c r="D678" s="5"/>
    </row>
    <row r="679" spans="3:4" ht="14.25" customHeight="1">
      <c r="C679" s="5"/>
      <c r="D679" s="5"/>
    </row>
    <row r="680" spans="3:4" ht="14.25" customHeight="1">
      <c r="C680" s="5"/>
      <c r="D680" s="5"/>
    </row>
    <row r="681" spans="3:4" ht="14.25" customHeight="1">
      <c r="C681" s="5"/>
      <c r="D681" s="5"/>
    </row>
    <row r="682" spans="3:4" ht="14.25" customHeight="1">
      <c r="C682" s="5"/>
      <c r="D682" s="5"/>
    </row>
    <row r="683" spans="3:4" ht="14.25" customHeight="1">
      <c r="C683" s="5"/>
      <c r="D683" s="5"/>
    </row>
    <row r="684" spans="3:4" ht="14.25" customHeight="1">
      <c r="C684" s="5"/>
      <c r="D684" s="5"/>
    </row>
    <row r="685" spans="3:4" ht="14.25" customHeight="1">
      <c r="C685" s="5"/>
      <c r="D685" s="5"/>
    </row>
    <row r="686" spans="3:4" ht="14.25" customHeight="1">
      <c r="C686" s="5"/>
      <c r="D686" s="5"/>
    </row>
    <row r="687" spans="3:4" ht="14.25" customHeight="1">
      <c r="C687" s="5"/>
      <c r="D687" s="5"/>
    </row>
    <row r="688" spans="3:4" ht="14.25" customHeight="1">
      <c r="C688" s="5"/>
      <c r="D688" s="5"/>
    </row>
    <row r="689" spans="3:4" ht="14.25" customHeight="1">
      <c r="C689" s="5"/>
      <c r="D689" s="5"/>
    </row>
    <row r="690" spans="3:4" ht="14.25" customHeight="1">
      <c r="C690" s="5"/>
      <c r="D690" s="5"/>
    </row>
    <row r="691" spans="3:4" ht="14.25" customHeight="1">
      <c r="C691" s="5"/>
      <c r="D691" s="5"/>
    </row>
    <row r="692" spans="3:4" ht="14.25" customHeight="1">
      <c r="C692" s="5"/>
      <c r="D692" s="5"/>
    </row>
    <row r="693" spans="3:4" ht="14.25" customHeight="1">
      <c r="C693" s="5"/>
      <c r="D693" s="5"/>
    </row>
    <row r="694" spans="3:4" ht="14.25" customHeight="1">
      <c r="C694" s="5"/>
      <c r="D694" s="5"/>
    </row>
    <row r="695" spans="3:4" ht="14.25" customHeight="1">
      <c r="C695" s="5"/>
      <c r="D695" s="5"/>
    </row>
    <row r="696" spans="3:4" ht="14.25" customHeight="1">
      <c r="C696" s="5"/>
      <c r="D696" s="5"/>
    </row>
    <row r="697" spans="3:4" ht="14.25" customHeight="1">
      <c r="C697" s="5"/>
      <c r="D697" s="5"/>
    </row>
    <row r="698" spans="3:4" ht="14.25" customHeight="1">
      <c r="C698" s="5"/>
      <c r="D698" s="5"/>
    </row>
    <row r="699" spans="3:4" ht="14.25" customHeight="1">
      <c r="C699" s="5"/>
      <c r="D699" s="5"/>
    </row>
    <row r="700" spans="3:4" ht="14.25" customHeight="1">
      <c r="C700" s="5"/>
      <c r="D700" s="5"/>
    </row>
    <row r="701" spans="3:4" ht="14.25" customHeight="1">
      <c r="C701" s="5"/>
      <c r="D701" s="5"/>
    </row>
    <row r="702" spans="3:4" ht="14.25" customHeight="1">
      <c r="C702" s="5"/>
      <c r="D702" s="5"/>
    </row>
    <row r="703" spans="3:4" ht="14.25" customHeight="1">
      <c r="C703" s="5"/>
      <c r="D703" s="5"/>
    </row>
    <row r="704" spans="3:4" ht="14.25" customHeight="1">
      <c r="C704" s="5"/>
      <c r="D704" s="5"/>
    </row>
    <row r="705" spans="3:4" ht="14.25" customHeight="1">
      <c r="C705" s="5"/>
      <c r="D705" s="5"/>
    </row>
    <row r="706" spans="3:4" ht="14.25" customHeight="1">
      <c r="C706" s="5"/>
      <c r="D706" s="5"/>
    </row>
    <row r="707" spans="3:4" ht="14.25" customHeight="1">
      <c r="C707" s="5"/>
      <c r="D707" s="5"/>
    </row>
    <row r="708" spans="3:4" ht="14.25" customHeight="1">
      <c r="C708" s="5"/>
      <c r="D708" s="5"/>
    </row>
    <row r="709" spans="3:4" ht="14.25" customHeight="1">
      <c r="C709" s="5"/>
      <c r="D709" s="5"/>
    </row>
    <row r="710" spans="3:4" ht="14.25" customHeight="1">
      <c r="C710" s="5"/>
      <c r="D710" s="5"/>
    </row>
    <row r="711" spans="3:4" ht="14.25" customHeight="1">
      <c r="C711" s="5"/>
      <c r="D711" s="5"/>
    </row>
    <row r="712" spans="3:4" ht="14.25" customHeight="1">
      <c r="C712" s="5"/>
      <c r="D712" s="5"/>
    </row>
    <row r="713" spans="3:4" ht="14.25" customHeight="1">
      <c r="C713" s="5"/>
      <c r="D713" s="5"/>
    </row>
    <row r="714" spans="3:4" ht="14.25" customHeight="1">
      <c r="C714" s="5"/>
      <c r="D714" s="5"/>
    </row>
    <row r="715" spans="3:4" ht="14.25" customHeight="1">
      <c r="C715" s="5"/>
      <c r="D715" s="5"/>
    </row>
    <row r="716" spans="3:4" ht="14.25" customHeight="1">
      <c r="C716" s="5"/>
      <c r="D716" s="5"/>
    </row>
    <row r="717" spans="3:4" ht="14.25" customHeight="1">
      <c r="C717" s="5"/>
      <c r="D717" s="5"/>
    </row>
    <row r="718" spans="3:4" ht="14.25" customHeight="1">
      <c r="C718" s="5"/>
      <c r="D718" s="5"/>
    </row>
    <row r="719" spans="3:4" ht="14.25" customHeight="1">
      <c r="C719" s="5"/>
      <c r="D719" s="5"/>
    </row>
    <row r="720" spans="3:4" ht="14.25" customHeight="1">
      <c r="C720" s="5"/>
      <c r="D720" s="5"/>
    </row>
    <row r="721" spans="3:4" ht="14.25" customHeight="1">
      <c r="C721" s="5"/>
      <c r="D721" s="5"/>
    </row>
    <row r="722" spans="3:4" ht="14.25" customHeight="1">
      <c r="C722" s="5"/>
      <c r="D722" s="5"/>
    </row>
    <row r="723" spans="3:4" ht="14.25" customHeight="1">
      <c r="C723" s="5"/>
      <c r="D723" s="5"/>
    </row>
    <row r="724" spans="3:4" ht="14.25" customHeight="1">
      <c r="C724" s="5"/>
      <c r="D724" s="5"/>
    </row>
    <row r="725" spans="3:4" ht="14.25" customHeight="1">
      <c r="C725" s="5"/>
      <c r="D725" s="5"/>
    </row>
    <row r="726" spans="3:4" ht="14.25" customHeight="1">
      <c r="C726" s="5"/>
      <c r="D726" s="5"/>
    </row>
    <row r="727" spans="3:4" ht="14.25" customHeight="1">
      <c r="C727" s="5"/>
      <c r="D727" s="5"/>
    </row>
    <row r="728" spans="3:4" ht="14.25" customHeight="1">
      <c r="C728" s="5"/>
      <c r="D728" s="5"/>
    </row>
    <row r="729" spans="3:4" ht="14.25" customHeight="1">
      <c r="C729" s="5"/>
      <c r="D729" s="5"/>
    </row>
    <row r="730" spans="3:4" ht="14.25" customHeight="1">
      <c r="C730" s="5"/>
      <c r="D730" s="5"/>
    </row>
    <row r="731" spans="3:4" ht="14.25" customHeight="1">
      <c r="C731" s="5"/>
      <c r="D731" s="5"/>
    </row>
    <row r="732" spans="3:4" ht="14.25" customHeight="1">
      <c r="C732" s="5"/>
      <c r="D732" s="5"/>
    </row>
    <row r="733" spans="3:4" ht="14.25" customHeight="1">
      <c r="C733" s="5"/>
      <c r="D733" s="5"/>
    </row>
    <row r="734" spans="3:4" ht="14.25" customHeight="1">
      <c r="C734" s="5"/>
      <c r="D734" s="5"/>
    </row>
    <row r="735" spans="3:4" ht="14.25" customHeight="1">
      <c r="C735" s="5"/>
      <c r="D735" s="5"/>
    </row>
    <row r="736" spans="3:4" ht="14.25" customHeight="1">
      <c r="C736" s="5"/>
      <c r="D736" s="5"/>
    </row>
    <row r="737" spans="3:4" ht="14.25" customHeight="1">
      <c r="C737" s="5"/>
      <c r="D737" s="5"/>
    </row>
    <row r="738" spans="3:4" ht="14.25" customHeight="1">
      <c r="C738" s="5"/>
      <c r="D738" s="5"/>
    </row>
    <row r="739" spans="3:4" ht="14.25" customHeight="1">
      <c r="C739" s="5"/>
      <c r="D739" s="5"/>
    </row>
    <row r="740" spans="3:4" ht="14.25" customHeight="1">
      <c r="C740" s="5"/>
      <c r="D740" s="5"/>
    </row>
    <row r="741" spans="3:4" ht="14.25" customHeight="1">
      <c r="C741" s="5"/>
      <c r="D741" s="5"/>
    </row>
    <row r="742" spans="3:4" ht="14.25" customHeight="1">
      <c r="C742" s="5"/>
      <c r="D742" s="5"/>
    </row>
    <row r="743" spans="3:4" ht="14.25" customHeight="1">
      <c r="C743" s="5"/>
      <c r="D743" s="5"/>
    </row>
    <row r="744" spans="3:4" ht="14.25" customHeight="1">
      <c r="C744" s="5"/>
      <c r="D744" s="5"/>
    </row>
    <row r="745" spans="3:4" ht="14.25" customHeight="1">
      <c r="C745" s="5"/>
      <c r="D745" s="5"/>
    </row>
    <row r="746" spans="3:4" ht="14.25" customHeight="1">
      <c r="C746" s="5"/>
      <c r="D746" s="5"/>
    </row>
    <row r="747" spans="3:4" ht="14.25" customHeight="1">
      <c r="C747" s="5"/>
      <c r="D747" s="5"/>
    </row>
    <row r="748" spans="3:4" ht="14.25" customHeight="1">
      <c r="C748" s="5"/>
      <c r="D748" s="5"/>
    </row>
    <row r="749" spans="3:4" ht="14.25" customHeight="1">
      <c r="C749" s="5"/>
      <c r="D749" s="5"/>
    </row>
    <row r="750" spans="3:4" ht="14.25" customHeight="1">
      <c r="C750" s="5"/>
      <c r="D750" s="5"/>
    </row>
    <row r="751" spans="3:4" ht="14.25" customHeight="1">
      <c r="C751" s="5"/>
      <c r="D751" s="5"/>
    </row>
    <row r="752" spans="3:4" ht="14.25" customHeight="1">
      <c r="C752" s="5"/>
      <c r="D752" s="5"/>
    </row>
    <row r="753" spans="3:4" ht="14.25" customHeight="1">
      <c r="C753" s="5"/>
      <c r="D753" s="5"/>
    </row>
    <row r="754" spans="3:4" ht="14.25" customHeight="1">
      <c r="C754" s="5"/>
      <c r="D754" s="5"/>
    </row>
    <row r="755" spans="3:4" ht="14.25" customHeight="1">
      <c r="C755" s="5"/>
      <c r="D755" s="5"/>
    </row>
    <row r="756" spans="3:4" ht="14.25" customHeight="1">
      <c r="C756" s="5"/>
      <c r="D756" s="5"/>
    </row>
    <row r="757" spans="3:4" ht="14.25" customHeight="1">
      <c r="C757" s="5"/>
      <c r="D757" s="5"/>
    </row>
    <row r="758" spans="3:4" ht="14.25" customHeight="1">
      <c r="C758" s="5"/>
      <c r="D758" s="5"/>
    </row>
    <row r="759" spans="3:4" ht="14.25" customHeight="1">
      <c r="C759" s="5"/>
      <c r="D759" s="5"/>
    </row>
    <row r="760" spans="3:4" ht="14.25" customHeight="1">
      <c r="C760" s="5"/>
      <c r="D760" s="5"/>
    </row>
    <row r="761" spans="3:4" ht="14.25" customHeight="1">
      <c r="C761" s="5"/>
      <c r="D761" s="5"/>
    </row>
    <row r="762" spans="3:4" ht="14.25" customHeight="1">
      <c r="C762" s="5"/>
      <c r="D762" s="5"/>
    </row>
    <row r="763" spans="3:4" ht="14.25" customHeight="1">
      <c r="C763" s="5"/>
      <c r="D763" s="5"/>
    </row>
    <row r="764" spans="3:4" ht="14.25" customHeight="1">
      <c r="C764" s="5"/>
      <c r="D764" s="5"/>
    </row>
    <row r="765" spans="3:4" ht="14.25" customHeight="1">
      <c r="C765" s="5"/>
      <c r="D765" s="5"/>
    </row>
    <row r="766" spans="3:4" ht="14.25" customHeight="1">
      <c r="C766" s="5"/>
      <c r="D766" s="5"/>
    </row>
    <row r="767" spans="3:4" ht="14.25" customHeight="1">
      <c r="C767" s="5"/>
      <c r="D767" s="5"/>
    </row>
    <row r="768" spans="3:4" ht="14.25" customHeight="1">
      <c r="C768" s="5"/>
      <c r="D768" s="5"/>
    </row>
    <row r="769" spans="3:4" ht="14.25" customHeight="1">
      <c r="C769" s="5"/>
      <c r="D769" s="5"/>
    </row>
    <row r="770" spans="3:4" ht="14.25" customHeight="1">
      <c r="C770" s="5"/>
      <c r="D770" s="5"/>
    </row>
    <row r="771" spans="3:4" ht="14.25" customHeight="1">
      <c r="C771" s="5"/>
      <c r="D771" s="5"/>
    </row>
    <row r="772" spans="3:4" ht="14.25" customHeight="1">
      <c r="C772" s="5"/>
      <c r="D772" s="5"/>
    </row>
    <row r="773" spans="3:4" ht="14.25" customHeight="1">
      <c r="C773" s="5"/>
      <c r="D773" s="5"/>
    </row>
    <row r="774" spans="3:4" ht="14.25" customHeight="1">
      <c r="C774" s="5"/>
      <c r="D774" s="5"/>
    </row>
    <row r="775" spans="3:4" ht="14.25" customHeight="1">
      <c r="C775" s="5"/>
      <c r="D775" s="5"/>
    </row>
    <row r="776" spans="3:4" ht="14.25" customHeight="1">
      <c r="C776" s="5"/>
      <c r="D776" s="5"/>
    </row>
    <row r="777" spans="3:4" ht="14.25" customHeight="1">
      <c r="C777" s="5"/>
      <c r="D777" s="5"/>
    </row>
    <row r="778" spans="3:4" ht="14.25" customHeight="1">
      <c r="C778" s="5"/>
      <c r="D778" s="5"/>
    </row>
    <row r="779" spans="3:4" ht="14.25" customHeight="1">
      <c r="C779" s="5"/>
      <c r="D779" s="5"/>
    </row>
    <row r="780" spans="3:4" ht="14.25" customHeight="1">
      <c r="C780" s="5"/>
      <c r="D780" s="5"/>
    </row>
    <row r="781" spans="3:4" ht="14.25" customHeight="1">
      <c r="C781" s="5"/>
      <c r="D781" s="5"/>
    </row>
    <row r="782" spans="3:4" ht="14.25" customHeight="1">
      <c r="C782" s="5"/>
      <c r="D782" s="5"/>
    </row>
    <row r="783" spans="3:4" ht="14.25" customHeight="1">
      <c r="C783" s="5"/>
      <c r="D783" s="5"/>
    </row>
    <row r="784" spans="3:4" ht="14.25" customHeight="1">
      <c r="C784" s="5"/>
      <c r="D784" s="5"/>
    </row>
    <row r="785" spans="3:4" ht="14.25" customHeight="1">
      <c r="C785" s="5"/>
      <c r="D785" s="5"/>
    </row>
    <row r="786" spans="3:4" ht="14.25" customHeight="1">
      <c r="C786" s="5"/>
      <c r="D786" s="5"/>
    </row>
    <row r="787" spans="3:4" ht="14.25" customHeight="1">
      <c r="C787" s="5"/>
      <c r="D787" s="5"/>
    </row>
    <row r="788" spans="3:4" ht="14.25" customHeight="1">
      <c r="C788" s="5"/>
      <c r="D788" s="5"/>
    </row>
    <row r="789" spans="3:4" ht="14.25" customHeight="1">
      <c r="C789" s="5"/>
      <c r="D789" s="5"/>
    </row>
    <row r="790" spans="3:4" ht="14.25" customHeight="1">
      <c r="C790" s="5"/>
      <c r="D790" s="5"/>
    </row>
    <row r="791" spans="3:4" ht="14.25" customHeight="1">
      <c r="C791" s="5"/>
      <c r="D791" s="5"/>
    </row>
    <row r="792" spans="3:4" ht="14.25" customHeight="1">
      <c r="C792" s="5"/>
      <c r="D792" s="5"/>
    </row>
    <row r="793" spans="3:4" ht="14.25" customHeight="1">
      <c r="C793" s="5"/>
      <c r="D793" s="5"/>
    </row>
    <row r="794" spans="3:4" ht="14.25" customHeight="1">
      <c r="C794" s="5"/>
      <c r="D794" s="5"/>
    </row>
    <row r="795" spans="3:4" ht="14.25" customHeight="1">
      <c r="C795" s="5"/>
      <c r="D795" s="5"/>
    </row>
    <row r="796" spans="3:4" ht="14.25" customHeight="1">
      <c r="C796" s="5"/>
      <c r="D796" s="5"/>
    </row>
    <row r="797" spans="3:4" ht="14.25" customHeight="1">
      <c r="C797" s="5"/>
      <c r="D797" s="5"/>
    </row>
    <row r="798" spans="3:4" ht="14.25" customHeight="1">
      <c r="C798" s="5"/>
      <c r="D798" s="5"/>
    </row>
    <row r="799" spans="3:4" ht="14.25" customHeight="1">
      <c r="C799" s="5"/>
      <c r="D799" s="5"/>
    </row>
    <row r="800" spans="3:4" ht="14.25" customHeight="1">
      <c r="C800" s="5"/>
      <c r="D800" s="5"/>
    </row>
    <row r="801" spans="3:4" ht="14.25" customHeight="1">
      <c r="C801" s="5"/>
      <c r="D801" s="5"/>
    </row>
    <row r="802" spans="3:4" ht="14.25" customHeight="1">
      <c r="C802" s="5"/>
      <c r="D802" s="5"/>
    </row>
    <row r="803" spans="3:4" ht="14.25" customHeight="1">
      <c r="C803" s="5"/>
      <c r="D803" s="5"/>
    </row>
    <row r="804" spans="3:4" ht="14.25" customHeight="1">
      <c r="C804" s="5"/>
      <c r="D804" s="5"/>
    </row>
    <row r="805" spans="3:4" ht="14.25" customHeight="1">
      <c r="C805" s="5"/>
      <c r="D805" s="5"/>
    </row>
    <row r="806" spans="3:4" ht="14.25" customHeight="1">
      <c r="C806" s="5"/>
      <c r="D806" s="5"/>
    </row>
    <row r="807" spans="3:4" ht="14.25" customHeight="1">
      <c r="C807" s="5"/>
      <c r="D807" s="5"/>
    </row>
    <row r="808" spans="3:4" ht="14.25" customHeight="1">
      <c r="C808" s="5"/>
      <c r="D808" s="5"/>
    </row>
    <row r="809" spans="3:4" ht="14.25" customHeight="1">
      <c r="C809" s="5"/>
      <c r="D809" s="5"/>
    </row>
    <row r="810" spans="3:4" ht="14.25" customHeight="1">
      <c r="C810" s="5"/>
      <c r="D810" s="5"/>
    </row>
    <row r="811" spans="3:4" ht="14.25" customHeight="1">
      <c r="C811" s="5"/>
      <c r="D811" s="5"/>
    </row>
    <row r="812" spans="3:4" ht="14.25" customHeight="1">
      <c r="C812" s="5"/>
      <c r="D812" s="5"/>
    </row>
    <row r="813" spans="3:4" ht="14.25" customHeight="1">
      <c r="C813" s="5"/>
      <c r="D813" s="5"/>
    </row>
    <row r="814" spans="3:4" ht="14.25" customHeight="1">
      <c r="C814" s="5"/>
      <c r="D814" s="5"/>
    </row>
    <row r="815" spans="3:4" ht="14.25" customHeight="1">
      <c r="C815" s="5"/>
      <c r="D815" s="5"/>
    </row>
    <row r="816" spans="3:4" ht="14.25" customHeight="1">
      <c r="C816" s="5"/>
      <c r="D816" s="5"/>
    </row>
    <row r="817" spans="3:4" ht="14.25" customHeight="1">
      <c r="C817" s="5"/>
      <c r="D817" s="5"/>
    </row>
    <row r="818" spans="3:4" ht="14.25" customHeight="1">
      <c r="C818" s="5"/>
      <c r="D818" s="5"/>
    </row>
    <row r="819" spans="3:4" ht="14.25" customHeight="1">
      <c r="C819" s="5"/>
      <c r="D819" s="5"/>
    </row>
    <row r="820" spans="3:4" ht="14.25" customHeight="1">
      <c r="C820" s="5"/>
      <c r="D820" s="5"/>
    </row>
    <row r="821" spans="3:4" ht="14.25" customHeight="1">
      <c r="C821" s="5"/>
      <c r="D821" s="5"/>
    </row>
    <row r="822" spans="3:4" ht="14.25" customHeight="1">
      <c r="C822" s="5"/>
      <c r="D822" s="5"/>
    </row>
    <row r="823" spans="3:4" ht="14.25" customHeight="1">
      <c r="C823" s="5"/>
      <c r="D823" s="5"/>
    </row>
    <row r="824" spans="3:4" ht="14.25" customHeight="1">
      <c r="C824" s="5"/>
      <c r="D824" s="5"/>
    </row>
    <row r="825" spans="3:4" ht="14.25" customHeight="1">
      <c r="C825" s="5"/>
      <c r="D825" s="5"/>
    </row>
    <row r="826" spans="3:4" ht="14.25" customHeight="1">
      <c r="C826" s="5"/>
      <c r="D826" s="5"/>
    </row>
    <row r="827" spans="3:4" ht="14.25" customHeight="1">
      <c r="C827" s="5"/>
      <c r="D827" s="5"/>
    </row>
    <row r="828" spans="3:4" ht="14.25" customHeight="1">
      <c r="C828" s="5"/>
      <c r="D828" s="5"/>
    </row>
    <row r="829" spans="3:4" ht="14.25" customHeight="1">
      <c r="C829" s="5"/>
      <c r="D829" s="5"/>
    </row>
    <row r="830" spans="3:4" ht="14.25" customHeight="1">
      <c r="C830" s="5"/>
      <c r="D830" s="5"/>
    </row>
    <row r="831" spans="3:4" ht="14.25" customHeight="1">
      <c r="C831" s="5"/>
      <c r="D831" s="5"/>
    </row>
    <row r="832" spans="3:4" ht="14.25" customHeight="1">
      <c r="C832" s="5"/>
      <c r="D832" s="5"/>
    </row>
    <row r="833" spans="3:4" ht="14.25" customHeight="1">
      <c r="C833" s="5"/>
      <c r="D833" s="5"/>
    </row>
    <row r="834" spans="3:4" ht="14.25" customHeight="1">
      <c r="C834" s="5"/>
      <c r="D834" s="5"/>
    </row>
    <row r="835" spans="3:4" ht="14.25" customHeight="1">
      <c r="C835" s="5"/>
      <c r="D835" s="5"/>
    </row>
    <row r="836" spans="3:4" ht="14.25" customHeight="1">
      <c r="C836" s="5"/>
      <c r="D836" s="5"/>
    </row>
    <row r="837" spans="3:4" ht="14.25" customHeight="1">
      <c r="C837" s="5"/>
      <c r="D837" s="5"/>
    </row>
    <row r="838" spans="3:4" ht="14.25" customHeight="1">
      <c r="C838" s="5"/>
      <c r="D838" s="5"/>
    </row>
    <row r="839" spans="3:4" ht="14.25" customHeight="1">
      <c r="C839" s="5"/>
      <c r="D839" s="5"/>
    </row>
    <row r="840" spans="3:4" ht="14.25" customHeight="1">
      <c r="C840" s="5"/>
      <c r="D840" s="5"/>
    </row>
    <row r="841" spans="3:4" ht="14.25" customHeight="1">
      <c r="C841" s="5"/>
      <c r="D841" s="5"/>
    </row>
    <row r="842" spans="3:4" ht="14.25" customHeight="1">
      <c r="C842" s="5"/>
      <c r="D842" s="5"/>
    </row>
    <row r="843" spans="3:4" ht="14.25" customHeight="1">
      <c r="C843" s="5"/>
      <c r="D843" s="5"/>
    </row>
    <row r="844" spans="3:4" ht="14.25" customHeight="1">
      <c r="C844" s="5"/>
      <c r="D844" s="5"/>
    </row>
    <row r="845" spans="3:4" ht="14.25" customHeight="1">
      <c r="C845" s="5"/>
      <c r="D845" s="5"/>
    </row>
    <row r="846" spans="3:4" ht="14.25" customHeight="1">
      <c r="C846" s="5"/>
      <c r="D846" s="5"/>
    </row>
    <row r="847" spans="3:4" ht="14.25" customHeight="1">
      <c r="C847" s="5"/>
      <c r="D847" s="5"/>
    </row>
    <row r="848" spans="3:4" ht="14.25" customHeight="1">
      <c r="C848" s="5"/>
      <c r="D848" s="5"/>
    </row>
    <row r="849" spans="3:4" ht="14.25" customHeight="1">
      <c r="C849" s="5"/>
      <c r="D849" s="5"/>
    </row>
    <row r="850" spans="3:4" ht="14.25" customHeight="1">
      <c r="C850" s="5"/>
      <c r="D850" s="5"/>
    </row>
    <row r="851" spans="3:4" ht="14.25" customHeight="1">
      <c r="C851" s="5"/>
      <c r="D851" s="5"/>
    </row>
    <row r="852" spans="3:4" ht="14.25" customHeight="1">
      <c r="C852" s="5"/>
      <c r="D852" s="5"/>
    </row>
    <row r="853" spans="3:4" ht="14.25" customHeight="1">
      <c r="C853" s="5"/>
      <c r="D853" s="5"/>
    </row>
    <row r="854" spans="3:4" ht="14.25" customHeight="1">
      <c r="C854" s="5"/>
      <c r="D854" s="5"/>
    </row>
    <row r="855" spans="3:4" ht="14.25" customHeight="1">
      <c r="C855" s="5"/>
      <c r="D855" s="5"/>
    </row>
    <row r="856" spans="3:4" ht="14.25" customHeight="1">
      <c r="C856" s="5"/>
      <c r="D856" s="5"/>
    </row>
    <row r="857" spans="3:4" ht="14.25" customHeight="1">
      <c r="C857" s="5"/>
      <c r="D857" s="5"/>
    </row>
    <row r="858" spans="3:4" ht="14.25" customHeight="1">
      <c r="C858" s="5"/>
      <c r="D858" s="5"/>
    </row>
    <row r="859" spans="3:4" ht="14.25" customHeight="1">
      <c r="C859" s="5"/>
      <c r="D859" s="5"/>
    </row>
    <row r="860" spans="3:4" ht="14.25" customHeight="1">
      <c r="C860" s="5"/>
      <c r="D860" s="5"/>
    </row>
    <row r="861" spans="3:4" ht="14.25" customHeight="1">
      <c r="C861" s="5"/>
      <c r="D861" s="5"/>
    </row>
    <row r="862" spans="3:4" ht="14.25" customHeight="1">
      <c r="C862" s="5"/>
      <c r="D862" s="5"/>
    </row>
    <row r="863" spans="3:4" ht="14.25" customHeight="1">
      <c r="C863" s="5"/>
      <c r="D863" s="5"/>
    </row>
    <row r="864" spans="3:4" ht="14.25" customHeight="1">
      <c r="C864" s="5"/>
      <c r="D864" s="5"/>
    </row>
    <row r="865" spans="3:4" ht="14.25" customHeight="1">
      <c r="C865" s="5"/>
      <c r="D865" s="5"/>
    </row>
    <row r="866" spans="3:4" ht="14.25" customHeight="1">
      <c r="C866" s="5"/>
      <c r="D866" s="5"/>
    </row>
    <row r="867" spans="3:4" ht="14.25" customHeight="1">
      <c r="C867" s="5"/>
      <c r="D867" s="5"/>
    </row>
    <row r="868" spans="3:4" ht="14.25" customHeight="1">
      <c r="C868" s="5"/>
      <c r="D868" s="5"/>
    </row>
    <row r="869" spans="3:4" ht="14.25" customHeight="1">
      <c r="C869" s="5"/>
      <c r="D869" s="5"/>
    </row>
    <row r="870" spans="3:4" ht="14.25" customHeight="1">
      <c r="C870" s="5"/>
      <c r="D870" s="5"/>
    </row>
    <row r="871" spans="3:4" ht="14.25" customHeight="1">
      <c r="C871" s="5"/>
      <c r="D871" s="5"/>
    </row>
    <row r="872" spans="3:4" ht="14.25" customHeight="1">
      <c r="C872" s="5"/>
      <c r="D872" s="5"/>
    </row>
    <row r="873" spans="3:4" ht="14.25" customHeight="1">
      <c r="C873" s="5"/>
      <c r="D873" s="5"/>
    </row>
    <row r="874" spans="3:4" ht="14.25" customHeight="1">
      <c r="C874" s="5"/>
      <c r="D874" s="5"/>
    </row>
    <row r="875" spans="3:4" ht="14.25" customHeight="1">
      <c r="C875" s="5"/>
      <c r="D875" s="5"/>
    </row>
    <row r="876" spans="3:4" ht="14.25" customHeight="1">
      <c r="C876" s="5"/>
      <c r="D876" s="5"/>
    </row>
    <row r="877" spans="3:4" ht="14.25" customHeight="1">
      <c r="C877" s="5"/>
      <c r="D877" s="5"/>
    </row>
    <row r="878" spans="3:4" ht="14.25" customHeight="1">
      <c r="C878" s="5"/>
      <c r="D878" s="5"/>
    </row>
    <row r="879" spans="3:4" ht="14.25" customHeight="1">
      <c r="C879" s="5"/>
      <c r="D879" s="5"/>
    </row>
    <row r="880" spans="3:4" ht="14.25" customHeight="1">
      <c r="C880" s="5"/>
      <c r="D880" s="5"/>
    </row>
    <row r="881" spans="3:4" ht="14.25" customHeight="1">
      <c r="C881" s="5"/>
      <c r="D881" s="5"/>
    </row>
    <row r="882" spans="3:4" ht="14.25" customHeight="1">
      <c r="C882" s="5"/>
      <c r="D882" s="5"/>
    </row>
    <row r="883" spans="3:4" ht="14.25" customHeight="1">
      <c r="C883" s="5"/>
      <c r="D883" s="5"/>
    </row>
    <row r="884" spans="3:4" ht="14.25" customHeight="1">
      <c r="C884" s="5"/>
      <c r="D884" s="5"/>
    </row>
    <row r="885" spans="3:4" ht="14.25" customHeight="1">
      <c r="C885" s="5"/>
      <c r="D885" s="5"/>
    </row>
    <row r="886" spans="3:4" ht="14.25" customHeight="1">
      <c r="C886" s="5"/>
      <c r="D886" s="5"/>
    </row>
    <row r="887" spans="3:4" ht="14.25" customHeight="1">
      <c r="C887" s="5"/>
      <c r="D887" s="5"/>
    </row>
    <row r="888" spans="3:4" ht="14.25" customHeight="1">
      <c r="C888" s="5"/>
      <c r="D888" s="5"/>
    </row>
    <row r="889" spans="3:4" ht="14.25" customHeight="1">
      <c r="C889" s="5"/>
      <c r="D889" s="5"/>
    </row>
    <row r="890" spans="3:4" ht="14.25" customHeight="1">
      <c r="C890" s="5"/>
      <c r="D890" s="5"/>
    </row>
    <row r="891" spans="3:4" ht="14.25" customHeight="1">
      <c r="C891" s="5"/>
      <c r="D891" s="5"/>
    </row>
    <row r="892" spans="3:4" ht="14.25" customHeight="1">
      <c r="C892" s="5"/>
      <c r="D892" s="5"/>
    </row>
    <row r="893" spans="3:4" ht="14.25" customHeight="1">
      <c r="C893" s="5"/>
      <c r="D893" s="5"/>
    </row>
    <row r="894" spans="3:4" ht="14.25" customHeight="1">
      <c r="C894" s="5"/>
      <c r="D894" s="5"/>
    </row>
    <row r="895" spans="3:4" ht="14.25" customHeight="1">
      <c r="C895" s="5"/>
      <c r="D895" s="5"/>
    </row>
    <row r="896" spans="3:4" ht="14.25" customHeight="1">
      <c r="C896" s="5"/>
      <c r="D896" s="5"/>
    </row>
    <row r="897" spans="3:4" ht="14.25" customHeight="1">
      <c r="C897" s="5"/>
      <c r="D897" s="5"/>
    </row>
    <row r="898" spans="3:4" ht="14.25" customHeight="1">
      <c r="C898" s="5"/>
      <c r="D898" s="5"/>
    </row>
    <row r="899" spans="3:4" ht="14.25" customHeight="1">
      <c r="C899" s="5"/>
      <c r="D899" s="5"/>
    </row>
    <row r="900" spans="3:4" ht="14.25" customHeight="1">
      <c r="C900" s="5"/>
      <c r="D900" s="5"/>
    </row>
    <row r="901" spans="3:4" ht="14.25" customHeight="1">
      <c r="C901" s="5"/>
      <c r="D901" s="5"/>
    </row>
    <row r="902" spans="3:4" ht="14.25" customHeight="1">
      <c r="C902" s="5"/>
      <c r="D902" s="5"/>
    </row>
    <row r="903" spans="3:4" ht="14.25" customHeight="1">
      <c r="C903" s="5"/>
      <c r="D903" s="5"/>
    </row>
    <row r="904" spans="3:4" ht="14.25" customHeight="1">
      <c r="C904" s="5"/>
      <c r="D904" s="5"/>
    </row>
    <row r="905" spans="3:4" ht="14.25" customHeight="1">
      <c r="C905" s="5"/>
      <c r="D905" s="5"/>
    </row>
    <row r="906" spans="3:4" ht="14.25" customHeight="1">
      <c r="C906" s="5"/>
      <c r="D906" s="5"/>
    </row>
    <row r="907" spans="3:4" ht="14.25" customHeight="1">
      <c r="C907" s="5"/>
      <c r="D907" s="5"/>
    </row>
    <row r="908" spans="3:4" ht="14.25" customHeight="1">
      <c r="C908" s="5"/>
      <c r="D908" s="5"/>
    </row>
    <row r="909" spans="3:4" ht="14.25" customHeight="1">
      <c r="C909" s="5"/>
      <c r="D909" s="5"/>
    </row>
    <row r="910" spans="3:4" ht="14.25" customHeight="1">
      <c r="C910" s="5"/>
      <c r="D910" s="5"/>
    </row>
    <row r="911" spans="3:4" ht="14.25" customHeight="1">
      <c r="C911" s="5"/>
      <c r="D911" s="5"/>
    </row>
    <row r="912" spans="3:4" ht="14.25" customHeight="1">
      <c r="C912" s="5"/>
      <c r="D912" s="5"/>
    </row>
    <row r="913" spans="3:4" ht="14.25" customHeight="1">
      <c r="C913" s="5"/>
      <c r="D913" s="5"/>
    </row>
    <row r="914" spans="3:4" ht="14.25" customHeight="1">
      <c r="C914" s="5"/>
      <c r="D914" s="5"/>
    </row>
    <row r="915" spans="3:4" ht="14.25" customHeight="1">
      <c r="C915" s="5"/>
      <c r="D915" s="5"/>
    </row>
    <row r="916" spans="3:4" ht="14.25" customHeight="1">
      <c r="C916" s="5"/>
      <c r="D916" s="5"/>
    </row>
    <row r="917" spans="3:4" ht="14.25" customHeight="1">
      <c r="C917" s="5"/>
      <c r="D917" s="5"/>
    </row>
    <row r="918" spans="3:4" ht="14.25" customHeight="1">
      <c r="C918" s="5"/>
      <c r="D918" s="5"/>
    </row>
    <row r="919" spans="3:4" ht="14.25" customHeight="1">
      <c r="C919" s="5"/>
      <c r="D919" s="5"/>
    </row>
    <row r="920" spans="3:4" ht="14.25" customHeight="1">
      <c r="C920" s="5"/>
      <c r="D920" s="5"/>
    </row>
    <row r="921" spans="3:4" ht="14.25" customHeight="1">
      <c r="C921" s="5"/>
      <c r="D921" s="5"/>
    </row>
    <row r="922" spans="3:4" ht="14.25" customHeight="1">
      <c r="C922" s="5"/>
      <c r="D922" s="5"/>
    </row>
    <row r="923" spans="3:4" ht="14.25" customHeight="1">
      <c r="C923" s="5"/>
      <c r="D923" s="5"/>
    </row>
    <row r="924" spans="3:4" ht="14.25" customHeight="1">
      <c r="C924" s="5"/>
      <c r="D924" s="5"/>
    </row>
    <row r="925" spans="3:4" ht="14.25" customHeight="1">
      <c r="C925" s="5"/>
      <c r="D925" s="5"/>
    </row>
    <row r="926" spans="3:4" ht="14.25" customHeight="1">
      <c r="C926" s="5"/>
      <c r="D926" s="5"/>
    </row>
    <row r="927" spans="3:4" ht="14.25" customHeight="1">
      <c r="C927" s="5"/>
      <c r="D927" s="5"/>
    </row>
    <row r="928" spans="3:4" ht="14.25" customHeight="1">
      <c r="C928" s="5"/>
      <c r="D928" s="5"/>
    </row>
    <row r="929" spans="3:4" ht="14.25" customHeight="1">
      <c r="C929" s="5"/>
      <c r="D929" s="5"/>
    </row>
    <row r="930" spans="3:4" ht="14.25" customHeight="1">
      <c r="C930" s="5"/>
      <c r="D930" s="5"/>
    </row>
    <row r="931" spans="3:4" ht="14.25" customHeight="1">
      <c r="C931" s="5"/>
      <c r="D931" s="5"/>
    </row>
    <row r="932" spans="3:4" ht="14.25" customHeight="1">
      <c r="C932" s="5"/>
      <c r="D932" s="5"/>
    </row>
    <row r="933" spans="3:4" ht="14.25" customHeight="1">
      <c r="C933" s="5"/>
      <c r="D933" s="5"/>
    </row>
    <row r="934" spans="3:4" ht="14.25" customHeight="1">
      <c r="C934" s="5"/>
      <c r="D934" s="5"/>
    </row>
    <row r="935" spans="3:4" ht="14.25" customHeight="1">
      <c r="C935" s="5"/>
      <c r="D935" s="5"/>
    </row>
    <row r="936" spans="3:4" ht="14.25" customHeight="1">
      <c r="C936" s="5"/>
      <c r="D936" s="5"/>
    </row>
    <row r="937" spans="3:4" ht="14.25" customHeight="1">
      <c r="C937" s="5"/>
      <c r="D937" s="5"/>
    </row>
    <row r="938" spans="3:4" ht="14.25" customHeight="1">
      <c r="C938" s="5"/>
      <c r="D938" s="5"/>
    </row>
    <row r="939" spans="3:4" ht="14.25" customHeight="1">
      <c r="C939" s="5"/>
      <c r="D939" s="5"/>
    </row>
    <row r="940" spans="3:4" ht="14.25" customHeight="1">
      <c r="C940" s="5"/>
      <c r="D940" s="5"/>
    </row>
    <row r="941" spans="3:4" ht="14.25" customHeight="1">
      <c r="C941" s="5"/>
      <c r="D941" s="5"/>
    </row>
    <row r="942" spans="3:4" ht="14.25" customHeight="1">
      <c r="C942" s="5"/>
      <c r="D942" s="5"/>
    </row>
    <row r="943" spans="3:4" ht="14.25" customHeight="1">
      <c r="C943" s="5"/>
      <c r="D943" s="5"/>
    </row>
    <row r="944" spans="3:4" ht="14.25" customHeight="1">
      <c r="C944" s="5"/>
      <c r="D944" s="5"/>
    </row>
    <row r="945" spans="3:4" ht="14.25" customHeight="1">
      <c r="C945" s="5"/>
      <c r="D945" s="5"/>
    </row>
    <row r="946" spans="3:4" ht="14.25" customHeight="1">
      <c r="C946" s="5"/>
      <c r="D946" s="5"/>
    </row>
    <row r="947" spans="3:4" ht="14.25" customHeight="1">
      <c r="C947" s="5"/>
      <c r="D947" s="5"/>
    </row>
    <row r="948" spans="3:4" ht="14.25" customHeight="1">
      <c r="C948" s="5"/>
      <c r="D948" s="5"/>
    </row>
    <row r="949" spans="3:4" ht="14.25" customHeight="1">
      <c r="C949" s="5"/>
      <c r="D949" s="5"/>
    </row>
    <row r="950" spans="3:4" ht="14.25" customHeight="1">
      <c r="C950" s="5"/>
      <c r="D950" s="5"/>
    </row>
    <row r="951" spans="3:4" ht="14.25" customHeight="1">
      <c r="C951" s="5"/>
      <c r="D951" s="5"/>
    </row>
    <row r="952" spans="3:4" ht="14.25" customHeight="1">
      <c r="C952" s="5"/>
      <c r="D952" s="5"/>
    </row>
    <row r="953" spans="3:4" ht="14.25" customHeight="1">
      <c r="C953" s="5"/>
      <c r="D953" s="5"/>
    </row>
    <row r="954" spans="3:4" ht="14.25" customHeight="1">
      <c r="C954" s="5"/>
      <c r="D954" s="5"/>
    </row>
    <row r="955" spans="3:4" ht="14.25" customHeight="1">
      <c r="C955" s="5"/>
      <c r="D955" s="5"/>
    </row>
    <row r="956" spans="3:4" ht="14.25" customHeight="1">
      <c r="C956" s="5"/>
      <c r="D956" s="5"/>
    </row>
    <row r="957" spans="3:4" ht="14.25" customHeight="1">
      <c r="C957" s="5"/>
      <c r="D957" s="5"/>
    </row>
    <row r="958" spans="3:4" ht="14.25" customHeight="1">
      <c r="C958" s="5"/>
      <c r="D958" s="5"/>
    </row>
    <row r="959" spans="3:4" ht="14.25" customHeight="1">
      <c r="C959" s="5"/>
      <c r="D959" s="5"/>
    </row>
    <row r="960" spans="3:4" ht="14.25" customHeight="1">
      <c r="C960" s="5"/>
      <c r="D960" s="5"/>
    </row>
    <row r="961" spans="3:4" ht="14.25" customHeight="1">
      <c r="C961" s="5"/>
      <c r="D961" s="5"/>
    </row>
    <row r="962" spans="3:4" ht="14.25" customHeight="1">
      <c r="C962" s="5"/>
      <c r="D962" s="5"/>
    </row>
    <row r="963" spans="3:4" ht="14.25" customHeight="1">
      <c r="C963" s="5"/>
      <c r="D963" s="5"/>
    </row>
    <row r="964" spans="3:4" ht="14.25" customHeight="1">
      <c r="C964" s="5"/>
      <c r="D964" s="5"/>
    </row>
    <row r="965" spans="3:4" ht="14.25" customHeight="1">
      <c r="C965" s="5"/>
      <c r="D965" s="5"/>
    </row>
    <row r="966" spans="3:4" ht="14.25" customHeight="1">
      <c r="C966" s="5"/>
      <c r="D966" s="5"/>
    </row>
    <row r="967" spans="3:4" ht="14.25" customHeight="1">
      <c r="C967" s="5"/>
      <c r="D967" s="5"/>
    </row>
    <row r="968" spans="3:4" ht="14.25" customHeight="1">
      <c r="C968" s="5"/>
      <c r="D968" s="5"/>
    </row>
    <row r="969" spans="3:4" ht="14.25" customHeight="1">
      <c r="C969" s="5"/>
      <c r="D969" s="5"/>
    </row>
    <row r="970" spans="3:4" ht="14.25" customHeight="1">
      <c r="C970" s="5"/>
      <c r="D970" s="5"/>
    </row>
    <row r="971" spans="3:4" ht="14.25" customHeight="1">
      <c r="C971" s="5"/>
      <c r="D971" s="5"/>
    </row>
    <row r="972" spans="3:4" ht="14.25" customHeight="1">
      <c r="C972" s="5"/>
      <c r="D972" s="5"/>
    </row>
    <row r="973" spans="3:4" ht="14.25" customHeight="1">
      <c r="C973" s="5"/>
      <c r="D973" s="5"/>
    </row>
    <row r="974" spans="3:4" ht="14.25" customHeight="1">
      <c r="C974" s="5"/>
      <c r="D974" s="5"/>
    </row>
    <row r="975" spans="3:4" ht="14.25" customHeight="1">
      <c r="C975" s="5"/>
      <c r="D975" s="5"/>
    </row>
    <row r="976" spans="3:4" ht="14.25" customHeight="1">
      <c r="C976" s="5"/>
      <c r="D976" s="5"/>
    </row>
    <row r="977" spans="3:4" ht="14.25" customHeight="1">
      <c r="C977" s="5"/>
      <c r="D977" s="5"/>
    </row>
    <row r="978" spans="3:4" ht="14.25" customHeight="1">
      <c r="C978" s="5"/>
      <c r="D978" s="5"/>
    </row>
    <row r="979" spans="3:4" ht="14.25" customHeight="1">
      <c r="C979" s="5"/>
      <c r="D979" s="5"/>
    </row>
    <row r="980" spans="3:4" ht="14.25" customHeight="1">
      <c r="C980" s="5"/>
      <c r="D980" s="5"/>
    </row>
    <row r="981" spans="3:4" ht="14.25" customHeight="1">
      <c r="C981" s="5"/>
      <c r="D981" s="5"/>
    </row>
    <row r="982" spans="3:4" ht="14.25" customHeight="1">
      <c r="C982" s="5"/>
      <c r="D982" s="5"/>
    </row>
    <row r="983" spans="3:4" ht="14.25" customHeight="1">
      <c r="C983" s="5"/>
      <c r="D983" s="5"/>
    </row>
    <row r="984" spans="3:4" ht="14.25" customHeight="1">
      <c r="C984" s="5"/>
      <c r="D984" s="5"/>
    </row>
    <row r="985" spans="3:4" ht="14.25" customHeight="1">
      <c r="C985" s="5"/>
      <c r="D985" s="5"/>
    </row>
    <row r="986" spans="3:4" ht="14.25" customHeight="1">
      <c r="C986" s="5"/>
      <c r="D986" s="5"/>
    </row>
    <row r="987" spans="3:4" ht="14.25" customHeight="1">
      <c r="C987" s="5"/>
      <c r="D987" s="5"/>
    </row>
    <row r="988" spans="3:4" ht="14.25" customHeight="1">
      <c r="C988" s="5"/>
      <c r="D988" s="5"/>
    </row>
    <row r="989" spans="3:4" ht="14.25" customHeight="1">
      <c r="C989" s="5"/>
      <c r="D989" s="5"/>
    </row>
    <row r="990" spans="3:4" ht="14.25" customHeight="1">
      <c r="C990" s="5"/>
      <c r="D990" s="5"/>
    </row>
    <row r="991" spans="3:4" ht="14.25" customHeight="1">
      <c r="C991" s="5"/>
      <c r="D991" s="5"/>
    </row>
    <row r="992" spans="3:4" ht="14.25" customHeight="1">
      <c r="C992" s="5"/>
      <c r="D992" s="5"/>
    </row>
    <row r="993" spans="3:4" ht="14.25" customHeight="1">
      <c r="C993" s="5"/>
      <c r="D993" s="5"/>
    </row>
    <row r="994" spans="3:4" ht="14.25" customHeight="1">
      <c r="C994" s="5"/>
      <c r="D994" s="5"/>
    </row>
    <row r="995" spans="3:4" ht="14.25" customHeight="1">
      <c r="C995" s="5"/>
      <c r="D995" s="5"/>
    </row>
    <row r="996" spans="3:4" ht="14.25" customHeight="1">
      <c r="C996" s="5"/>
      <c r="D996" s="5"/>
    </row>
    <row r="997" spans="3:4" ht="14.25" customHeight="1">
      <c r="C997" s="5"/>
      <c r="D997" s="5"/>
    </row>
    <row r="998" spans="3:4" ht="14.25" customHeight="1">
      <c r="C998" s="5"/>
      <c r="D998" s="5"/>
    </row>
    <row r="999" spans="3:4" ht="14.25" customHeight="1">
      <c r="C999" s="5"/>
      <c r="D999" s="5"/>
    </row>
    <row r="1000" spans="3:4" ht="14.25" customHeight="1">
      <c r="C1000" s="5"/>
      <c r="D1000" s="5"/>
    </row>
  </sheetData>
  <mergeCells count="1">
    <mergeCell ref="C5:J5"/>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2">
        <x14:dataValidation type="list" allowBlank="1" showErrorMessage="1" xr:uid="{00000000-0002-0000-0800-000000000000}">
          <x14:formula1>
            <xm:f>Inputs!$L$4:$L$11</xm:f>
          </x14:formula1>
          <xm:sqref>C28:C37</xm:sqref>
        </x14:dataValidation>
        <x14:dataValidation type="list" allowBlank="1" showErrorMessage="1" xr:uid="{00000000-0002-0000-0800-000001000000}">
          <x14:formula1>
            <xm:f>Inputs!$I$4:$I$16</xm:f>
          </x14:formula1>
          <xm:sqref>C13:C24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db173ee-3fb8-4f75-bf43-79a22ca96f2e">
      <Terms xmlns="http://schemas.microsoft.com/office/infopath/2007/PartnerControls"/>
    </lcf76f155ced4ddcb4097134ff3c332f>
    <TaxCatchAll xmlns="9224003f-e6e7-470a-941a-44de56618887" xsi:nil="true"/>
    <_ip_UnifiedCompliancePolicyProperties xmlns="http://schemas.microsoft.com/sharepoint/v3" xsi:nil="true"/>
    <DateTimeMod xmlns="edb173ee-3fb8-4f75-bf43-79a22ca96f2e" xsi:nil="true"/>
    <Dateandtime xmlns="edb173ee-3fb8-4f75-bf43-79a22ca96f2e" xsi:nil="true"/>
    <NOC_x002d_FIP xmlns="edb173ee-3fb8-4f75-bf43-79a22ca96f2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2D4A3EC0020B44F93019580CF4D642E" ma:contentTypeVersion="28" ma:contentTypeDescription="Create a new document." ma:contentTypeScope="" ma:versionID="bc4b8034ffcb071e99e63db7de18d567">
  <xsd:schema xmlns:xsd="http://www.w3.org/2001/XMLSchema" xmlns:xs="http://www.w3.org/2001/XMLSchema" xmlns:p="http://schemas.microsoft.com/office/2006/metadata/properties" xmlns:ns1="http://schemas.microsoft.com/sharepoint/v3" xmlns:ns2="edb173ee-3fb8-4f75-bf43-79a22ca96f2e" xmlns:ns3="9224003f-e6e7-470a-941a-44de56618887" targetNamespace="http://schemas.microsoft.com/office/2006/metadata/properties" ma:root="true" ma:fieldsID="af57c9fa4829473094f5e5f925b68551" ns1:_="" ns2:_="" ns3:_="">
    <xsd:import namespace="http://schemas.microsoft.com/sharepoint/v3"/>
    <xsd:import namespace="edb173ee-3fb8-4f75-bf43-79a22ca96f2e"/>
    <xsd:import namespace="9224003f-e6e7-470a-941a-44de56618887"/>
    <xsd:element name="properties">
      <xsd:complexType>
        <xsd:sequence>
          <xsd:element name="documentManagement">
            <xsd:complexType>
              <xsd:all>
                <xsd:element ref="ns2:Dateandtime" minOccurs="0"/>
                <xsd:element ref="ns2:NOC_x002d_FI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DateTimeMo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173ee-3fb8-4f75-bf43-79a22ca96f2e" elementFormDefault="qualified">
    <xsd:import namespace="http://schemas.microsoft.com/office/2006/documentManagement/types"/>
    <xsd:import namespace="http://schemas.microsoft.com/office/infopath/2007/PartnerControls"/>
    <xsd:element name="Dateandtime" ma:index="2" nillable="true" ma:displayName="Date and time" ma:format="DateTime" ma:internalName="Dateandtime" ma:readOnly="false">
      <xsd:simpleType>
        <xsd:restriction base="dms:DateTime"/>
      </xsd:simpleType>
    </xsd:element>
    <xsd:element name="NOC_x002d_FIP" ma:index="4" nillable="true" ma:displayName="NOC-FIP" ma:description="School received or is continuing under a Notice Of Concern (NOC) or is required to submit a Financial Improvement Plan (FIP)" ma:internalName="NOC_x002d_FIP">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hidden="true" ma:internalName="MediaServiceLocation" ma:readOnly="true">
      <xsd:simpleType>
        <xsd:restriction base="dms:Text"/>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TimeMod" ma:index="30" nillable="true" ma:displayName="Date &amp; Time Mod" ma:format="DateTime" ma:hidden="true" ma:internalName="DateTimeMo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24003f-e6e7-470a-941a-44de5661888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1d1bbaf-8935-41e2-b6d1-001bd16c079b}" ma:internalName="TaxCatchAll" ma:readOnly="false" ma:showField="CatchAllData" ma:web="9224003f-e6e7-470a-941a-44de566188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30FF8C-8652-4934-B138-CE7DF88FC080}">
  <ds:schemaRefs>
    <ds:schemaRef ds:uri="http://schemas.microsoft.com/office/2006/metadata/properties"/>
    <ds:schemaRef ds:uri="http://schemas.microsoft.com/office/infopath/2007/PartnerControls"/>
    <ds:schemaRef ds:uri="http://schemas.microsoft.com/sharepoint/v3"/>
    <ds:schemaRef ds:uri="edb173ee-3fb8-4f75-bf43-79a22ca96f2e"/>
    <ds:schemaRef ds:uri="9224003f-e6e7-470a-941a-44de56618887"/>
  </ds:schemaRefs>
</ds:datastoreItem>
</file>

<file path=customXml/itemProps2.xml><?xml version="1.0" encoding="utf-8"?>
<ds:datastoreItem xmlns:ds="http://schemas.openxmlformats.org/officeDocument/2006/customXml" ds:itemID="{57967115-2CB7-4B1E-B81D-78209C5417BD}">
  <ds:schemaRefs>
    <ds:schemaRef ds:uri="http://schemas.microsoft.com/sharepoint/v3/contenttype/forms"/>
  </ds:schemaRefs>
</ds:datastoreItem>
</file>

<file path=customXml/itemProps3.xml><?xml version="1.0" encoding="utf-8"?>
<ds:datastoreItem xmlns:ds="http://schemas.openxmlformats.org/officeDocument/2006/customXml" ds:itemID="{E0B24C23-D002-4818-97D1-FFAE925ECF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b173ee-3fb8-4f75-bf43-79a22ca96f2e"/>
    <ds:schemaRef ds:uri="9224003f-e6e7-470a-941a-44de56618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Title</vt:lpstr>
      <vt:lpstr>Summary</vt:lpstr>
      <vt:lpstr>Enrollment</vt:lpstr>
      <vt:lpstr>Revenue</vt:lpstr>
      <vt:lpstr>Staff</vt:lpstr>
      <vt:lpstr>Supplies</vt:lpstr>
      <vt:lpstr>Services</vt:lpstr>
      <vt:lpstr>Capital &amp; Debt</vt:lpstr>
      <vt:lpstr>Cash Flow</vt:lpstr>
      <vt:lpstr>Inputs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Dusty Casey</dc:creator>
  <cp:keywords/>
  <dc:description/>
  <cp:lastModifiedBy>Dusty Casey</cp:lastModifiedBy>
  <cp:revision/>
  <dcterms:created xsi:type="dcterms:W3CDTF">2026-01-25T16:33:23Z</dcterms:created>
  <dcterms:modified xsi:type="dcterms:W3CDTF">2026-05-12T20:32:12Z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y fmtid="{D5CDD505-2E9C-101B-9397-08002B2CF9AE}" pid="3" name="MediaServiceImageTags">
    <vt:lpwstr/>
  </property>
</Properties>
</file>