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School Growth &amp; Development\Active Projects or Drafts\Nevada\Somerset Academy of Carson City (SCC)\Attachments\"/>
    </mc:Choice>
  </mc:AlternateContent>
  <bookViews>
    <workbookView xWindow="0" yWindow="0" windowWidth="15825" windowHeight="11010" activeTab="3"/>
  </bookViews>
  <sheets>
    <sheet name="Summary and Contact Data" sheetId="6" r:id="rId1"/>
    <sheet name="Achievement Data" sheetId="4" r:id="rId2"/>
    <sheet name="Other Achievement Data Info" sheetId="5" r:id="rId3"/>
    <sheet name="Audit Information" sheetId="10" r:id="rId4"/>
    <sheet name="Other Audit Data Info" sheetId="8" r:id="rId5"/>
  </sheets>
  <definedNames>
    <definedName name="_xlnm.Print_Area" localSheetId="1">'Achievement Data'!$B$5:$AK$150</definedName>
    <definedName name="_xlnm.Print_Titles" localSheetId="1">'Achievement Data'!$B:$H,'Achievement Data'!$5:$8</definedName>
    <definedName name="Z_FE609B12_881B_4D3A_A5D2_40CEDA1948BB_.wvu.PrintArea" localSheetId="1" hidden="1">'Achievement Data'!$B$5:$AK$150</definedName>
    <definedName name="Z_FE609B12_881B_4D3A_A5D2_40CEDA1948BB_.wvu.PrintTitles" localSheetId="1" hidden="1">'Achievement Data'!$B:$H,'Achievement Data'!$5:$8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9" i="10" l="1"/>
  <c r="M9" i="10"/>
  <c r="T9" i="10" s="1"/>
  <c r="Q9" i="10"/>
  <c r="R9" i="10"/>
  <c r="S9" i="10"/>
  <c r="U9" i="10"/>
  <c r="V9" i="10"/>
  <c r="J10" i="10"/>
  <c r="M10" i="10"/>
  <c r="T10" i="10" s="1"/>
  <c r="Q10" i="10"/>
  <c r="U10" i="10" s="1"/>
  <c r="R10" i="10"/>
  <c r="S10" i="10"/>
  <c r="V10" i="10"/>
  <c r="H11" i="10"/>
  <c r="J11" i="10" s="1"/>
  <c r="I11" i="10"/>
  <c r="K11" i="10"/>
  <c r="L11" i="10"/>
  <c r="Q11" i="10"/>
  <c r="U11" i="10" s="1"/>
  <c r="S11" i="10"/>
  <c r="V11" i="10"/>
  <c r="J12" i="10"/>
  <c r="M12" i="10"/>
  <c r="T12" i="10" s="1"/>
  <c r="Q12" i="10"/>
  <c r="U12" i="10" s="1"/>
  <c r="R12" i="10"/>
  <c r="S12" i="10"/>
  <c r="V12" i="10"/>
  <c r="J13" i="10"/>
  <c r="T13" i="10" s="1"/>
  <c r="M13" i="10"/>
  <c r="Q13" i="10"/>
  <c r="U13" i="10" s="1"/>
  <c r="R13" i="10"/>
  <c r="S13" i="10"/>
  <c r="V13" i="10"/>
  <c r="H14" i="10"/>
  <c r="I14" i="10"/>
  <c r="J14" i="10"/>
  <c r="K14" i="10"/>
  <c r="M14" i="10" s="1"/>
  <c r="L14" i="10"/>
  <c r="Q14" i="10"/>
  <c r="U14" i="10" s="1"/>
  <c r="S14" i="10"/>
  <c r="V14" i="10"/>
  <c r="H15" i="10"/>
  <c r="I15" i="10"/>
  <c r="K15" i="10"/>
  <c r="L15" i="10"/>
  <c r="Q15" i="10"/>
  <c r="S15" i="10"/>
  <c r="U15" i="10"/>
  <c r="V15" i="10"/>
  <c r="H16" i="10"/>
  <c r="I16" i="10"/>
  <c r="J16" i="10" s="1"/>
  <c r="K16" i="10"/>
  <c r="L16" i="10"/>
  <c r="M16" i="10"/>
  <c r="Q16" i="10"/>
  <c r="R16" i="10"/>
  <c r="S16" i="10"/>
  <c r="U16" i="10"/>
  <c r="V16" i="10"/>
  <c r="H17" i="10"/>
  <c r="J17" i="10" s="1"/>
  <c r="K17" i="10"/>
  <c r="M17" i="10" s="1"/>
  <c r="L17" i="10"/>
  <c r="Q17" i="10"/>
  <c r="U17" i="10" s="1"/>
  <c r="R17" i="10"/>
  <c r="S17" i="10"/>
  <c r="V17" i="10"/>
  <c r="H18" i="10"/>
  <c r="J18" i="10" s="1"/>
  <c r="I18" i="10"/>
  <c r="K18" i="10"/>
  <c r="L18" i="10"/>
  <c r="Q18" i="10"/>
  <c r="U18" i="10" s="1"/>
  <c r="R18" i="10"/>
  <c r="S18" i="10"/>
  <c r="V18" i="10"/>
  <c r="J20" i="10"/>
  <c r="M20" i="10"/>
  <c r="Q20" i="10"/>
  <c r="U20" i="10" s="1"/>
  <c r="R20" i="10"/>
  <c r="S20" i="10"/>
  <c r="V20" i="10"/>
  <c r="J21" i="10"/>
  <c r="M21" i="10"/>
  <c r="T21" i="10" s="1"/>
  <c r="Q21" i="10"/>
  <c r="R21" i="10"/>
  <c r="S21" i="10"/>
  <c r="U21" i="10"/>
  <c r="V21" i="10"/>
  <c r="J22" i="10"/>
  <c r="M22" i="10"/>
  <c r="T22" i="10" s="1"/>
  <c r="Q22" i="10"/>
  <c r="U22" i="10" s="1"/>
  <c r="R22" i="10"/>
  <c r="S22" i="10"/>
  <c r="V22" i="10"/>
  <c r="J23" i="10"/>
  <c r="M23" i="10"/>
  <c r="Q23" i="10"/>
  <c r="U23" i="10" s="1"/>
  <c r="R23" i="10"/>
  <c r="S23" i="10"/>
  <c r="V23" i="10"/>
  <c r="J24" i="10"/>
  <c r="M24" i="10"/>
  <c r="T24" i="10" s="1"/>
  <c r="Q24" i="10"/>
  <c r="U24" i="10" s="1"/>
  <c r="R24" i="10"/>
  <c r="S24" i="10"/>
  <c r="V24" i="10"/>
  <c r="J25" i="10"/>
  <c r="M25" i="10"/>
  <c r="T25" i="10" s="1"/>
  <c r="Q25" i="10"/>
  <c r="U25" i="10" s="1"/>
  <c r="R25" i="10"/>
  <c r="S25" i="10"/>
  <c r="V25" i="10"/>
  <c r="J26" i="10"/>
  <c r="M26" i="10"/>
  <c r="T26" i="10" s="1"/>
  <c r="Q26" i="10"/>
  <c r="R26" i="10"/>
  <c r="S26" i="10"/>
  <c r="U26" i="10"/>
  <c r="V26" i="10"/>
  <c r="J27" i="10"/>
  <c r="M27" i="10"/>
  <c r="T27" i="10" s="1"/>
  <c r="Q27" i="10"/>
  <c r="U27" i="10" s="1"/>
  <c r="R27" i="10"/>
  <c r="S27" i="10"/>
  <c r="V27" i="10"/>
  <c r="H28" i="10"/>
  <c r="R28" i="10" s="1"/>
  <c r="M28" i="10"/>
  <c r="Q28" i="10"/>
  <c r="X28" i="10" s="1"/>
  <c r="N28" i="10" s="1"/>
  <c r="S28" i="10"/>
  <c r="U28" i="10"/>
  <c r="V28" i="10"/>
  <c r="H29" i="10"/>
  <c r="J29" i="10" s="1"/>
  <c r="T29" i="10" s="1"/>
  <c r="M29" i="10"/>
  <c r="Q29" i="10"/>
  <c r="S29" i="10"/>
  <c r="U29" i="10"/>
  <c r="V29" i="10"/>
  <c r="X29" i="10"/>
  <c r="W18" i="10" s="1"/>
  <c r="I31" i="10"/>
  <c r="J31" i="10" s="1"/>
  <c r="M31" i="10"/>
  <c r="Q31" i="10"/>
  <c r="U31" i="10" s="1"/>
  <c r="R31" i="10"/>
  <c r="S31" i="10"/>
  <c r="V31" i="10"/>
  <c r="I32" i="10"/>
  <c r="J32" i="10" s="1"/>
  <c r="T32" i="10" s="1"/>
  <c r="M32" i="10"/>
  <c r="Q32" i="10"/>
  <c r="U32" i="10" s="1"/>
  <c r="R32" i="10"/>
  <c r="S32" i="10"/>
  <c r="V32" i="10"/>
  <c r="I33" i="10"/>
  <c r="J33" i="10"/>
  <c r="M33" i="10"/>
  <c r="Q33" i="10"/>
  <c r="U33" i="10" s="1"/>
  <c r="R33" i="10"/>
  <c r="S33" i="10"/>
  <c r="V33" i="10"/>
  <c r="I34" i="10"/>
  <c r="J34" i="10" s="1"/>
  <c r="M34" i="10"/>
  <c r="Q34" i="10"/>
  <c r="U34" i="10" s="1"/>
  <c r="R34" i="10"/>
  <c r="S34" i="10"/>
  <c r="V34" i="10"/>
  <c r="J35" i="10"/>
  <c r="M35" i="10"/>
  <c r="Q35" i="10"/>
  <c r="U35" i="10" s="1"/>
  <c r="R35" i="10"/>
  <c r="S35" i="10"/>
  <c r="T35" i="10"/>
  <c r="V35" i="10"/>
  <c r="I36" i="10"/>
  <c r="J36" i="10" s="1"/>
  <c r="M36" i="10"/>
  <c r="Q36" i="10"/>
  <c r="R36" i="10"/>
  <c r="S36" i="10"/>
  <c r="U36" i="10"/>
  <c r="V36" i="10"/>
  <c r="J37" i="10"/>
  <c r="M37" i="10"/>
  <c r="Q37" i="10"/>
  <c r="U37" i="10" s="1"/>
  <c r="R37" i="10"/>
  <c r="S37" i="10"/>
  <c r="T37" i="10"/>
  <c r="V37" i="10"/>
  <c r="J38" i="10"/>
  <c r="M38" i="10"/>
  <c r="Q38" i="10"/>
  <c r="U38" i="10" s="1"/>
  <c r="R38" i="10"/>
  <c r="S38" i="10"/>
  <c r="V38" i="10"/>
  <c r="X38" i="10"/>
  <c r="W27" i="10" s="1"/>
  <c r="X27" i="10" s="1"/>
  <c r="I40" i="10"/>
  <c r="J40" i="10" s="1"/>
  <c r="M40" i="10"/>
  <c r="Q40" i="10"/>
  <c r="U40" i="10" s="1"/>
  <c r="R40" i="10"/>
  <c r="S40" i="10"/>
  <c r="V40" i="10"/>
  <c r="I41" i="10"/>
  <c r="J41" i="10" s="1"/>
  <c r="M41" i="10"/>
  <c r="Q41" i="10"/>
  <c r="U41" i="10" s="1"/>
  <c r="R41" i="10"/>
  <c r="S41" i="10"/>
  <c r="V41" i="10"/>
  <c r="I42" i="10"/>
  <c r="J42" i="10" s="1"/>
  <c r="M42" i="10"/>
  <c r="Q42" i="10"/>
  <c r="U42" i="10" s="1"/>
  <c r="R42" i="10"/>
  <c r="S42" i="10"/>
  <c r="V42" i="10"/>
  <c r="I43" i="10"/>
  <c r="J43" i="10" s="1"/>
  <c r="K43" i="10"/>
  <c r="R43" i="10" s="1"/>
  <c r="L43" i="10"/>
  <c r="Q43" i="10"/>
  <c r="U43" i="10" s="1"/>
  <c r="S43" i="10"/>
  <c r="V43" i="10"/>
  <c r="J44" i="10"/>
  <c r="M44" i="10"/>
  <c r="Q44" i="10"/>
  <c r="U44" i="10" s="1"/>
  <c r="R44" i="10"/>
  <c r="S44" i="10"/>
  <c r="T44" i="10"/>
  <c r="V44" i="10"/>
  <c r="I45" i="10"/>
  <c r="J45" i="10"/>
  <c r="M45" i="10"/>
  <c r="Q45" i="10"/>
  <c r="R45" i="10"/>
  <c r="S45" i="10"/>
  <c r="U45" i="10"/>
  <c r="V45" i="10"/>
  <c r="J46" i="10"/>
  <c r="M46" i="10"/>
  <c r="T46" i="10" s="1"/>
  <c r="Q46" i="10"/>
  <c r="R46" i="10"/>
  <c r="S46" i="10"/>
  <c r="U46" i="10"/>
  <c r="V46" i="10"/>
  <c r="I48" i="10"/>
  <c r="J48" i="10"/>
  <c r="M48" i="10"/>
  <c r="Q48" i="10"/>
  <c r="U48" i="10" s="1"/>
  <c r="R48" i="10"/>
  <c r="S48" i="10"/>
  <c r="V48" i="10"/>
  <c r="I49" i="10"/>
  <c r="J49" i="10" s="1"/>
  <c r="L49" i="10"/>
  <c r="M49" i="10"/>
  <c r="Q49" i="10"/>
  <c r="R49" i="10"/>
  <c r="S49" i="10"/>
  <c r="U49" i="10"/>
  <c r="V49" i="10"/>
  <c r="I50" i="10"/>
  <c r="J50" i="10" s="1"/>
  <c r="M50" i="10"/>
  <c r="Q50" i="10"/>
  <c r="U50" i="10" s="1"/>
  <c r="R50" i="10"/>
  <c r="S50" i="10"/>
  <c r="V50" i="10"/>
  <c r="I51" i="10"/>
  <c r="J51" i="10" s="1"/>
  <c r="M51" i="10"/>
  <c r="Q51" i="10"/>
  <c r="R51" i="10"/>
  <c r="S51" i="10"/>
  <c r="U51" i="10"/>
  <c r="V51" i="10"/>
  <c r="J52" i="10"/>
  <c r="M52" i="10"/>
  <c r="Q52" i="10"/>
  <c r="U52" i="10" s="1"/>
  <c r="R52" i="10"/>
  <c r="S52" i="10"/>
  <c r="V52" i="10"/>
  <c r="I53" i="10"/>
  <c r="J53" i="10" s="1"/>
  <c r="M53" i="10"/>
  <c r="T53" i="10" s="1"/>
  <c r="Q53" i="10"/>
  <c r="R53" i="10"/>
  <c r="S53" i="10"/>
  <c r="U53" i="10"/>
  <c r="V53" i="10"/>
  <c r="J54" i="10"/>
  <c r="M54" i="10"/>
  <c r="T54" i="10" s="1"/>
  <c r="Q54" i="10"/>
  <c r="U54" i="10" s="1"/>
  <c r="R54" i="10"/>
  <c r="S54" i="10"/>
  <c r="V54" i="10"/>
  <c r="J56" i="10"/>
  <c r="T56" i="10" s="1"/>
  <c r="Q56" i="10"/>
  <c r="U56" i="10" s="1"/>
  <c r="R56" i="10"/>
  <c r="S56" i="10"/>
  <c r="V56" i="10"/>
  <c r="J57" i="10"/>
  <c r="T57" i="10" s="1"/>
  <c r="Q57" i="10"/>
  <c r="R57" i="10"/>
  <c r="S57" i="10"/>
  <c r="U57" i="10"/>
  <c r="V57" i="10"/>
  <c r="J58" i="10"/>
  <c r="T58" i="10" s="1"/>
  <c r="Q58" i="10"/>
  <c r="R58" i="10"/>
  <c r="S58" i="10"/>
  <c r="U58" i="10"/>
  <c r="V58" i="10"/>
  <c r="J59" i="10"/>
  <c r="T59" i="10" s="1"/>
  <c r="Q59" i="10"/>
  <c r="U59" i="10" s="1"/>
  <c r="R59" i="10"/>
  <c r="S59" i="10"/>
  <c r="V59" i="10"/>
  <c r="J60" i="10"/>
  <c r="T60" i="10" s="1"/>
  <c r="Q60" i="10"/>
  <c r="U60" i="10" s="1"/>
  <c r="R60" i="10"/>
  <c r="S60" i="10"/>
  <c r="V60" i="10"/>
  <c r="J61" i="10"/>
  <c r="Q61" i="10"/>
  <c r="X61" i="10" s="1"/>
  <c r="R61" i="10"/>
  <c r="S61" i="10"/>
  <c r="T61" i="10"/>
  <c r="V61" i="10"/>
  <c r="J62" i="10"/>
  <c r="Q62" i="10"/>
  <c r="X62" i="10" s="1"/>
  <c r="R62" i="10"/>
  <c r="S62" i="10"/>
  <c r="T62" i="10"/>
  <c r="V62" i="10"/>
  <c r="J64" i="10"/>
  <c r="T64" i="10" s="1"/>
  <c r="Q64" i="10"/>
  <c r="R64" i="10"/>
  <c r="S64" i="10"/>
  <c r="U64" i="10"/>
  <c r="V64" i="10"/>
  <c r="J65" i="10"/>
  <c r="Q65" i="10"/>
  <c r="U65" i="10" s="1"/>
  <c r="R65" i="10"/>
  <c r="S65" i="10"/>
  <c r="T65" i="10"/>
  <c r="V65" i="10"/>
  <c r="J66" i="10"/>
  <c r="T66" i="10" s="1"/>
  <c r="Q66" i="10"/>
  <c r="U66" i="10" s="1"/>
  <c r="R66" i="10"/>
  <c r="S66" i="10"/>
  <c r="V66" i="10"/>
  <c r="J67" i="10"/>
  <c r="T67" i="10" s="1"/>
  <c r="Q67" i="10"/>
  <c r="R67" i="10"/>
  <c r="S67" i="10"/>
  <c r="U67" i="10"/>
  <c r="V67" i="10"/>
  <c r="J68" i="10"/>
  <c r="T68" i="10" s="1"/>
  <c r="Q68" i="10"/>
  <c r="X68" i="10" s="1"/>
  <c r="R68" i="10"/>
  <c r="S68" i="10"/>
  <c r="V68" i="10"/>
  <c r="J70" i="10"/>
  <c r="Q70" i="10"/>
  <c r="U70" i="10" s="1"/>
  <c r="R70" i="10"/>
  <c r="S70" i="10"/>
  <c r="T70" i="10"/>
  <c r="V70" i="10"/>
  <c r="J71" i="10"/>
  <c r="T71" i="10" s="1"/>
  <c r="Q71" i="10"/>
  <c r="R71" i="10"/>
  <c r="S71" i="10"/>
  <c r="U71" i="10"/>
  <c r="V71" i="10"/>
  <c r="J72" i="10"/>
  <c r="T72" i="10" s="1"/>
  <c r="Q72" i="10"/>
  <c r="R72" i="10"/>
  <c r="S72" i="10"/>
  <c r="U72" i="10"/>
  <c r="V72" i="10"/>
  <c r="W72" i="10"/>
  <c r="X72" i="10"/>
  <c r="N72" i="10" s="1"/>
  <c r="J73" i="10"/>
  <c r="Q73" i="10"/>
  <c r="U73" i="10" s="1"/>
  <c r="R73" i="10"/>
  <c r="S73" i="10"/>
  <c r="T73" i="10"/>
  <c r="V73" i="10"/>
  <c r="J75" i="10"/>
  <c r="Q75" i="10"/>
  <c r="U75" i="10" s="1"/>
  <c r="R75" i="10"/>
  <c r="S75" i="10"/>
  <c r="T75" i="10"/>
  <c r="V75" i="10"/>
  <c r="J76" i="10"/>
  <c r="T76" i="10" s="1"/>
  <c r="Q76" i="10"/>
  <c r="U76" i="10" s="1"/>
  <c r="R76" i="10"/>
  <c r="S76" i="10"/>
  <c r="V76" i="10"/>
  <c r="J77" i="10"/>
  <c r="T77" i="10" s="1"/>
  <c r="N77" i="10"/>
  <c r="Q77" i="10"/>
  <c r="U77" i="10" s="1"/>
  <c r="R77" i="10"/>
  <c r="S77" i="10"/>
  <c r="V77" i="10"/>
  <c r="J78" i="10"/>
  <c r="Q78" i="10"/>
  <c r="U78" i="10" s="1"/>
  <c r="R78" i="10"/>
  <c r="S78" i="10"/>
  <c r="T78" i="10"/>
  <c r="V78" i="10"/>
  <c r="J80" i="10"/>
  <c r="Q80" i="10"/>
  <c r="R80" i="10"/>
  <c r="S80" i="10"/>
  <c r="T80" i="10"/>
  <c r="U80" i="10"/>
  <c r="V80" i="10"/>
  <c r="X80" i="10"/>
  <c r="N80" i="10" s="1"/>
  <c r="J81" i="10"/>
  <c r="T81" i="10" s="1"/>
  <c r="Q81" i="10"/>
  <c r="U81" i="10" s="1"/>
  <c r="R81" i="10"/>
  <c r="S81" i="10"/>
  <c r="V81" i="10"/>
  <c r="X81" i="10"/>
  <c r="N81" i="10" s="1"/>
  <c r="J82" i="10"/>
  <c r="Q82" i="10"/>
  <c r="U82" i="10" s="1"/>
  <c r="R82" i="10"/>
  <c r="S82" i="10"/>
  <c r="T82" i="10"/>
  <c r="V82" i="10"/>
  <c r="J84" i="10"/>
  <c r="T84" i="10" s="1"/>
  <c r="Q84" i="10"/>
  <c r="U84" i="10" s="1"/>
  <c r="R84" i="10"/>
  <c r="S84" i="10"/>
  <c r="V84" i="10"/>
  <c r="J85" i="10"/>
  <c r="T85" i="10" s="1"/>
  <c r="Q85" i="10"/>
  <c r="U85" i="10" s="1"/>
  <c r="R85" i="10"/>
  <c r="S85" i="10"/>
  <c r="V85" i="10"/>
  <c r="J87" i="10"/>
  <c r="Q87" i="10"/>
  <c r="U87" i="10" s="1"/>
  <c r="R87" i="10"/>
  <c r="S87" i="10"/>
  <c r="T87" i="10"/>
  <c r="V87" i="10"/>
  <c r="W54" i="10" l="1"/>
  <c r="X54" i="10" s="1"/>
  <c r="N62" i="10"/>
  <c r="N68" i="10"/>
  <c r="W60" i="10"/>
  <c r="X60" i="10" s="1"/>
  <c r="R29" i="10"/>
  <c r="X87" i="10"/>
  <c r="W77" i="10"/>
  <c r="U68" i="10"/>
  <c r="U62" i="10"/>
  <c r="U61" i="10"/>
  <c r="T52" i="10"/>
  <c r="T49" i="10"/>
  <c r="T38" i="10"/>
  <c r="T31" i="10"/>
  <c r="J28" i="10"/>
  <c r="T28" i="10" s="1"/>
  <c r="R15" i="10"/>
  <c r="T14" i="10"/>
  <c r="T41" i="10"/>
  <c r="T40" i="10"/>
  <c r="T33" i="10"/>
  <c r="X18" i="10"/>
  <c r="N18" i="10" s="1"/>
  <c r="T23" i="10"/>
  <c r="J15" i="10"/>
  <c r="T48" i="10"/>
  <c r="T45" i="10"/>
  <c r="T42" i="10"/>
  <c r="T34" i="10"/>
  <c r="M18" i="10"/>
  <c r="T50" i="10"/>
  <c r="W66" i="10"/>
  <c r="X66" i="10" s="1"/>
  <c r="W58" i="10" s="1"/>
  <c r="X58" i="10" s="1"/>
  <c r="T17" i="10"/>
  <c r="T51" i="10"/>
  <c r="T36" i="10"/>
  <c r="T20" i="10"/>
  <c r="M11" i="10"/>
  <c r="N66" i="10"/>
  <c r="W53" i="10"/>
  <c r="X53" i="10" s="1"/>
  <c r="N61" i="10"/>
  <c r="T18" i="10"/>
  <c r="W16" i="10"/>
  <c r="X16" i="10" s="1"/>
  <c r="N16" i="10" s="1"/>
  <c r="N27" i="10"/>
  <c r="W46" i="10"/>
  <c r="X46" i="10" s="1"/>
  <c r="N54" i="10"/>
  <c r="W52" i="10"/>
  <c r="X52" i="10" s="1"/>
  <c r="N60" i="10"/>
  <c r="T16" i="10"/>
  <c r="T11" i="10"/>
  <c r="R11" i="10"/>
  <c r="M43" i="10"/>
  <c r="T43" i="10" s="1"/>
  <c r="N38" i="10"/>
  <c r="M15" i="10"/>
  <c r="X84" i="10"/>
  <c r="N84" i="10" s="1"/>
  <c r="W76" i="10"/>
  <c r="X76" i="10" s="1"/>
  <c r="W17" i="10"/>
  <c r="X17" i="10" s="1"/>
  <c r="N17" i="10" s="1"/>
  <c r="X82" i="10"/>
  <c r="X75" i="10"/>
  <c r="N29" i="10"/>
  <c r="R14" i="10"/>
  <c r="D6" i="6"/>
  <c r="D7" i="6"/>
  <c r="D8" i="6"/>
  <c r="D9" i="6"/>
  <c r="D10" i="6"/>
  <c r="D11" i="6"/>
  <c r="D12" i="6"/>
  <c r="D13" i="6"/>
  <c r="D14" i="6"/>
  <c r="D15" i="6"/>
  <c r="D16" i="6"/>
  <c r="D17" i="6"/>
  <c r="D18" i="6"/>
  <c r="D19" i="6"/>
  <c r="D20" i="6"/>
  <c r="D21" i="6"/>
  <c r="D22" i="6"/>
  <c r="D23" i="6"/>
  <c r="D24" i="6"/>
  <c r="D25" i="6"/>
  <c r="D26" i="6"/>
  <c r="D27" i="6"/>
  <c r="D28" i="6"/>
  <c r="D29" i="6"/>
  <c r="D30" i="6"/>
  <c r="D31" i="6"/>
  <c r="D32" i="6"/>
  <c r="D5" i="6"/>
  <c r="T15" i="10" l="1"/>
  <c r="N87" i="10"/>
  <c r="W85" i="10"/>
  <c r="X85" i="10" s="1"/>
  <c r="N85" i="10" s="1"/>
  <c r="W70" i="10"/>
  <c r="X70" i="10" s="1"/>
  <c r="N75" i="10"/>
  <c r="N82" i="10"/>
  <c r="W78" i="10"/>
  <c r="X78" i="10" s="1"/>
  <c r="N53" i="10"/>
  <c r="W45" i="10"/>
  <c r="X45" i="10" s="1"/>
  <c r="N46" i="10"/>
  <c r="W37" i="10"/>
  <c r="X37" i="10" s="1"/>
  <c r="W71" i="10"/>
  <c r="X71" i="10" s="1"/>
  <c r="N76" i="10"/>
  <c r="W44" i="10"/>
  <c r="X44" i="10" s="1"/>
  <c r="N52" i="10"/>
  <c r="W50" i="10"/>
  <c r="X50" i="10" s="1"/>
  <c r="N58" i="10"/>
  <c r="W26" i="10" l="1"/>
  <c r="X26" i="10" s="1"/>
  <c r="N37" i="10"/>
  <c r="W36" i="10"/>
  <c r="X36" i="10" s="1"/>
  <c r="N45" i="10"/>
  <c r="N78" i="10"/>
  <c r="W73" i="10"/>
  <c r="X73" i="10" s="1"/>
  <c r="W42" i="10"/>
  <c r="X42" i="10" s="1"/>
  <c r="N50" i="10"/>
  <c r="N44" i="10"/>
  <c r="W35" i="10"/>
  <c r="X35" i="10" s="1"/>
  <c r="N71" i="10"/>
  <c r="W65" i="10"/>
  <c r="X65" i="10" s="1"/>
  <c r="W64" i="10"/>
  <c r="X64" i="10" s="1"/>
  <c r="N70" i="10"/>
  <c r="W33" i="10" l="1"/>
  <c r="X33" i="10" s="1"/>
  <c r="N42" i="10"/>
  <c r="W57" i="10"/>
  <c r="X57" i="10" s="1"/>
  <c r="N65" i="10"/>
  <c r="W67" i="10"/>
  <c r="X67" i="10" s="1"/>
  <c r="N73" i="10"/>
  <c r="N64" i="10"/>
  <c r="W56" i="10"/>
  <c r="X56" i="10" s="1"/>
  <c r="N36" i="10"/>
  <c r="W25" i="10"/>
  <c r="X25" i="10" s="1"/>
  <c r="W24" i="10"/>
  <c r="X24" i="10" s="1"/>
  <c r="N35" i="10"/>
  <c r="N26" i="10"/>
  <c r="W15" i="10"/>
  <c r="X15" i="10" s="1"/>
  <c r="N15" i="10" s="1"/>
  <c r="W48" i="10" l="1"/>
  <c r="X48" i="10" s="1"/>
  <c r="N56" i="10"/>
  <c r="N67" i="10"/>
  <c r="W59" i="10"/>
  <c r="X59" i="10" s="1"/>
  <c r="W13" i="10"/>
  <c r="X13" i="10" s="1"/>
  <c r="N13" i="10" s="1"/>
  <c r="N24" i="10"/>
  <c r="N57" i="10"/>
  <c r="W49" i="10"/>
  <c r="X49" i="10" s="1"/>
  <c r="W14" i="10"/>
  <c r="X14" i="10" s="1"/>
  <c r="N14" i="10" s="1"/>
  <c r="N25" i="10"/>
  <c r="W22" i="10"/>
  <c r="X22" i="10" s="1"/>
  <c r="N33" i="10"/>
  <c r="N49" i="10" l="1"/>
  <c r="W41" i="10"/>
  <c r="X41" i="10" s="1"/>
  <c r="W51" i="10"/>
  <c r="X51" i="10" s="1"/>
  <c r="N59" i="10"/>
  <c r="W11" i="10"/>
  <c r="X11" i="10" s="1"/>
  <c r="N11" i="10" s="1"/>
  <c r="N22" i="10"/>
  <c r="W40" i="10"/>
  <c r="X40" i="10" s="1"/>
  <c r="N48" i="10"/>
  <c r="N40" i="10" l="1"/>
  <c r="W31" i="10"/>
  <c r="X31" i="10" s="1"/>
  <c r="N51" i="10"/>
  <c r="W43" i="10"/>
  <c r="X43" i="10" s="1"/>
  <c r="W32" i="10"/>
  <c r="X32" i="10" s="1"/>
  <c r="N41" i="10"/>
  <c r="W21" i="10" l="1"/>
  <c r="X21" i="10" s="1"/>
  <c r="N32" i="10"/>
  <c r="N43" i="10"/>
  <c r="W34" i="10"/>
  <c r="X34" i="10" s="1"/>
  <c r="W20" i="10"/>
  <c r="X20" i="10" s="1"/>
  <c r="N31" i="10"/>
  <c r="N34" i="10" l="1"/>
  <c r="W23" i="10"/>
  <c r="X23" i="10" s="1"/>
  <c r="W9" i="10"/>
  <c r="X9" i="10" s="1"/>
  <c r="N9" i="10" s="1"/>
  <c r="N20" i="10"/>
  <c r="N21" i="10"/>
  <c r="W10" i="10"/>
  <c r="X10" i="10" s="1"/>
  <c r="N10" i="10" s="1"/>
  <c r="N23" i="10" l="1"/>
  <c r="W12" i="10"/>
  <c r="X12" i="10" s="1"/>
  <c r="N12" i="10" s="1"/>
</calcChain>
</file>

<file path=xl/comments1.xml><?xml version="1.0" encoding="utf-8"?>
<comments xmlns="http://schemas.openxmlformats.org/spreadsheetml/2006/main">
  <authors>
    <author>Heather Roth</author>
    <author>Patrick J. Gavin</author>
  </authors>
  <commentList>
    <comment ref="Y7" authorId="0" shapeId="0">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B8" authorId="0" shapeId="0">
      <text>
        <r>
          <rPr>
            <sz val="9"/>
            <color indexed="81"/>
            <rFont val="Tahoma"/>
            <family val="2"/>
          </rPr>
          <t>Unique number assigned to the organization upon registering for the application. Entity ID for the District and State should match the EID assigned to your Charter.</t>
        </r>
      </text>
    </comment>
    <comment ref="C8" authorId="0" shapeId="0">
      <text>
        <r>
          <rPr>
            <sz val="9"/>
            <color indexed="81"/>
            <rFont val="Tahoma"/>
            <family val="2"/>
          </rPr>
          <t xml:space="preserve">Unique number assigned to each campus/school of the organization by the state
</t>
        </r>
      </text>
    </comment>
    <comment ref="F8" authorId="0" shapeId="0">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 Additionally, please note any waivers or additional context to consider for testing during 2020-2021.
</t>
        </r>
      </text>
    </comment>
    <comment ref="G8" authorId="1" shapeId="0">
      <text>
        <r>
          <rPr>
            <sz val="9"/>
            <color indexed="81"/>
            <rFont val="Tahoma"/>
            <family val="2"/>
          </rPr>
          <t xml:space="preserve">The name of the state test administered to the cohort (e.g., California Standards Test or CST)
</t>
        </r>
      </text>
    </comment>
    <comment ref="H8" authorId="0" shapeId="0">
      <text>
        <r>
          <rPr>
            <sz val="9"/>
            <color indexed="81"/>
            <rFont val="Tahoma"/>
            <family val="2"/>
          </rPr>
          <t>Rating on A-F, Star Scale, etc.</t>
        </r>
      </text>
    </comment>
    <comment ref="K8" authorId="0" shapeId="0">
      <text>
        <r>
          <rPr>
            <b/>
            <sz val="9"/>
            <color indexed="81"/>
            <rFont val="Tahoma"/>
            <family val="2"/>
          </rPr>
          <t>Note: This should be entered as a raw number</t>
        </r>
      </text>
    </comment>
    <comment ref="L8" authorId="0" shapeId="0">
      <text>
        <r>
          <rPr>
            <sz val="9"/>
            <color indexed="81"/>
            <rFont val="Tahoma"/>
            <family val="2"/>
          </rPr>
          <t xml:space="preserve">Students that qualify for Free and Reduced Lunch (FRL)
</t>
        </r>
        <r>
          <rPr>
            <b/>
            <sz val="9"/>
            <color indexed="81"/>
            <rFont val="Tahoma"/>
            <family val="2"/>
          </rPr>
          <t>Note: This should be entered as a raw number</t>
        </r>
      </text>
    </comment>
    <comment ref="M8" authorId="0" shapeId="0">
      <text>
        <r>
          <rPr>
            <sz val="9"/>
            <color indexed="81"/>
            <rFont val="Tahoma"/>
            <family val="2"/>
          </rPr>
          <t>Reported English Language Learner classification as defined by your operating state</t>
        </r>
      </text>
    </comment>
    <comment ref="N8" authorId="0" shapeId="0">
      <text>
        <r>
          <rPr>
            <sz val="9"/>
            <color indexed="81"/>
            <rFont val="Tahoma"/>
            <family val="2"/>
          </rPr>
          <t>Reported Special Education classification as defined by your operating state</t>
        </r>
      </text>
    </comment>
    <comment ref="O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P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Q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R8" authorId="0" shape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Y8" authorId="0" shape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F8" authorId="0" shapeId="0">
      <text>
        <r>
          <rPr>
            <b/>
            <sz val="9"/>
            <color indexed="81"/>
            <rFont val="Tahoma"/>
            <family val="2"/>
          </rPr>
          <t>Note:</t>
        </r>
        <r>
          <rPr>
            <sz val="9"/>
            <color indexed="81"/>
            <rFont val="Tahoma"/>
            <family val="2"/>
          </rPr>
          <t xml:space="preserve"> Conditional formatting is included in this cell to ensure the proper summation of the following proficiency bands
</t>
        </r>
      </text>
    </comment>
  </commentList>
</comments>
</file>

<file path=xl/comments2.xml><?xml version="1.0" encoding="utf-8"?>
<comments xmlns="http://schemas.openxmlformats.org/spreadsheetml/2006/main">
  <authors>
    <author>Heather Roth</author>
    <author>Matt Padron</author>
  </authors>
  <commentList>
    <comment ref="B8" authorId="0" shapeId="0">
      <text>
        <r>
          <rPr>
            <sz val="9"/>
            <color indexed="81"/>
            <rFont val="Tahoma"/>
            <family val="2"/>
          </rPr>
          <t>Unique number assigned to the organization upon registering for the application. Entity ID for the District and State should match the EID assigned to your Charter.</t>
        </r>
      </text>
    </comment>
    <comment ref="C8" authorId="0" shapeId="0">
      <text>
        <r>
          <rPr>
            <sz val="9"/>
            <color indexed="81"/>
            <rFont val="Tahoma"/>
            <family val="2"/>
          </rPr>
          <t xml:space="preserve">Unique number assigned to each campus/school of the organization by the state
</t>
        </r>
      </text>
    </comment>
    <comment ref="W21" authorId="1" shapeId="0">
      <text>
        <r>
          <rPr>
            <b/>
            <sz val="9"/>
            <color indexed="81"/>
            <rFont val="Tahoma"/>
            <family val="2"/>
          </rPr>
          <t>Matt Padron:</t>
        </r>
        <r>
          <rPr>
            <sz val="9"/>
            <color indexed="81"/>
            <rFont val="Tahoma"/>
            <family val="2"/>
          </rPr>
          <t xml:space="preserve">
prior year auditor adjustment of $1,873,999</t>
        </r>
      </text>
    </comment>
    <comment ref="W22" authorId="1" shapeId="0">
      <text>
        <r>
          <rPr>
            <b/>
            <sz val="9"/>
            <color indexed="81"/>
            <rFont val="Tahoma"/>
            <family val="2"/>
          </rPr>
          <t>Matt Padron:</t>
        </r>
        <r>
          <rPr>
            <sz val="9"/>
            <color indexed="81"/>
            <rFont val="Tahoma"/>
            <family val="2"/>
          </rPr>
          <t xml:space="preserve">
prior year auditor adjustment of $6,787,084</t>
        </r>
      </text>
    </comment>
    <comment ref="W25" authorId="1" shapeId="0">
      <text>
        <r>
          <rPr>
            <b/>
            <sz val="9"/>
            <color indexed="81"/>
            <rFont val="Tahoma"/>
            <family val="2"/>
          </rPr>
          <t>Matt Padron:</t>
        </r>
        <r>
          <rPr>
            <sz val="9"/>
            <color indexed="81"/>
            <rFont val="Tahoma"/>
            <family val="2"/>
          </rPr>
          <t xml:space="preserve">
Restated Net Position - $1,465,756 Adjustment</t>
        </r>
      </text>
    </comment>
    <comment ref="W26" authorId="1" shapeId="0">
      <text>
        <r>
          <rPr>
            <b/>
            <sz val="9"/>
            <color indexed="81"/>
            <rFont val="Tahoma"/>
            <family val="2"/>
          </rPr>
          <t>Matt Padron:</t>
        </r>
        <r>
          <rPr>
            <sz val="9"/>
            <color indexed="81"/>
            <rFont val="Tahoma"/>
            <family val="2"/>
          </rPr>
          <t xml:space="preserve">
Restated Net Position - $65,182 Adjustment</t>
        </r>
      </text>
    </comment>
    <comment ref="W27" authorId="1" shapeId="0">
      <text>
        <r>
          <rPr>
            <b/>
            <sz val="9"/>
            <color indexed="81"/>
            <rFont val="Tahoma"/>
            <family val="2"/>
          </rPr>
          <t>Matt Padron:</t>
        </r>
        <r>
          <rPr>
            <sz val="9"/>
            <color indexed="81"/>
            <rFont val="Tahoma"/>
            <family val="2"/>
          </rPr>
          <t xml:space="preserve">
Restated Net Position - $239,947 Adjustment</t>
        </r>
      </text>
    </comment>
    <comment ref="W28" authorId="1" shapeId="0">
      <text>
        <r>
          <rPr>
            <b/>
            <sz val="9"/>
            <color indexed="81"/>
            <rFont val="Tahoma"/>
            <family val="2"/>
          </rPr>
          <t>Matt Padron:</t>
        </r>
        <r>
          <rPr>
            <sz val="9"/>
            <color indexed="81"/>
            <rFont val="Tahoma"/>
            <family val="2"/>
          </rPr>
          <t xml:space="preserve">
Grants from Y0</t>
        </r>
      </text>
    </comment>
    <comment ref="W53" authorId="1" shapeId="0">
      <text>
        <r>
          <rPr>
            <b/>
            <sz val="9"/>
            <color indexed="81"/>
            <rFont val="Tahoma"/>
            <family val="2"/>
          </rPr>
          <t>Matt Padron:</t>
        </r>
        <r>
          <rPr>
            <sz val="9"/>
            <color indexed="81"/>
            <rFont val="Tahoma"/>
            <family val="2"/>
          </rPr>
          <t xml:space="preserve">
Restated Net Position - $(592,038) Adjustment</t>
        </r>
      </text>
    </comment>
    <comment ref="W76" authorId="1" shapeId="0">
      <text>
        <r>
          <rPr>
            <b/>
            <sz val="9"/>
            <color indexed="81"/>
            <rFont val="Tahoma"/>
            <family val="2"/>
          </rPr>
          <t>Matt Padron:</t>
        </r>
        <r>
          <rPr>
            <sz val="9"/>
            <color indexed="81"/>
            <rFont val="Tahoma"/>
            <family val="2"/>
          </rPr>
          <t xml:space="preserve">
Restated Net Position - $(2,531,006) Adjustment</t>
        </r>
      </text>
    </comment>
    <comment ref="W77" authorId="1" shapeId="0">
      <text>
        <r>
          <rPr>
            <b/>
            <sz val="9"/>
            <color indexed="81"/>
            <rFont val="Tahoma"/>
            <family val="2"/>
          </rPr>
          <t>Matt Padron:</t>
        </r>
        <r>
          <rPr>
            <sz val="9"/>
            <color indexed="81"/>
            <rFont val="Tahoma"/>
            <family val="2"/>
          </rPr>
          <t xml:space="preserve">
Restated Net Position - $(3,914,767) Adjustment</t>
        </r>
      </text>
    </comment>
    <comment ref="W78" authorId="1" shapeId="0">
      <text>
        <r>
          <rPr>
            <b/>
            <sz val="9"/>
            <color indexed="81"/>
            <rFont val="Tahoma"/>
            <family val="2"/>
          </rPr>
          <t>Matt Padron:</t>
        </r>
        <r>
          <rPr>
            <sz val="9"/>
            <color indexed="81"/>
            <rFont val="Tahoma"/>
            <family val="2"/>
          </rPr>
          <t xml:space="preserve">
Restated Net Position    -$(12,573,514) Adjustment</t>
        </r>
      </text>
    </comment>
    <comment ref="W85" authorId="1" shapeId="0">
      <text>
        <r>
          <rPr>
            <b/>
            <sz val="9"/>
            <color indexed="81"/>
            <rFont val="Tahoma"/>
            <family val="2"/>
          </rPr>
          <t>Matt Padron:</t>
        </r>
        <r>
          <rPr>
            <sz val="9"/>
            <color indexed="81"/>
            <rFont val="Tahoma"/>
            <family val="2"/>
          </rPr>
          <t xml:space="preserve">
Restated Net Position $207,967 Adjustment</t>
        </r>
      </text>
    </comment>
  </commentList>
</comments>
</file>

<file path=xl/sharedStrings.xml><?xml version="1.0" encoding="utf-8"?>
<sst xmlns="http://schemas.openxmlformats.org/spreadsheetml/2006/main" count="3334" uniqueCount="273">
  <si>
    <t xml:space="preserve">EMO or CMO Academic and Financial Data Request </t>
  </si>
  <si>
    <t>Please complete the fields below for all schools currently contracting or affiliated with the proposed EMO or CMO.</t>
  </si>
  <si>
    <t>School Contact Info</t>
  </si>
  <si>
    <t>Authorizer Contact Information</t>
  </si>
  <si>
    <t>Charter School Name</t>
  </si>
  <si>
    <t>Year Opened</t>
  </si>
  <si>
    <t>Year EMO or CMO Began Mgmt</t>
  </si>
  <si>
    <t>City</t>
  </si>
  <si>
    <t>State</t>
  </si>
  <si>
    <t>Contact Name</t>
  </si>
  <si>
    <t>Contact Title</t>
  </si>
  <si>
    <t>Contact Email</t>
  </si>
  <si>
    <t>Contact Phone</t>
  </si>
  <si>
    <t>Authorizing Organization</t>
  </si>
  <si>
    <t>Doral Academy of Northern Nevada</t>
  </si>
  <si>
    <t>Reno</t>
  </si>
  <si>
    <t>NV</t>
  </si>
  <si>
    <t>Angela Orr</t>
  </si>
  <si>
    <t>Principal</t>
  </si>
  <si>
    <t>angela.orr@doralnnv.org</t>
  </si>
  <si>
    <t>(775) 453-4239</t>
  </si>
  <si>
    <t>State Public Charter School Authority</t>
  </si>
  <si>
    <t>Melissa Mackedon</t>
  </si>
  <si>
    <t>Executive Director</t>
  </si>
  <si>
    <t>mmackedon@spcsa.nv.gov</t>
  </si>
  <si>
    <t>(775) 687-9120</t>
  </si>
  <si>
    <t>Mater Academy of Northern Nevada</t>
  </si>
  <si>
    <t>Gia Maraccini</t>
  </si>
  <si>
    <t>gia.maraccini@maternnv.org</t>
  </si>
  <si>
    <t>(775) 470-8950</t>
  </si>
  <si>
    <t>Pinecrest Academy of Northern Nevada</t>
  </si>
  <si>
    <t>Jami Austin</t>
  </si>
  <si>
    <t>jami.austin@pinecrestnnv.org</t>
  </si>
  <si>
    <t>(775) 376-1444</t>
  </si>
  <si>
    <t>CIVICA Academy</t>
  </si>
  <si>
    <t>North Las Vegas</t>
  </si>
  <si>
    <t>Richard "RJ" Santigate</t>
  </si>
  <si>
    <t>richard.santigate@civicanv.org</t>
  </si>
  <si>
    <t>(702) 462-9653</t>
  </si>
  <si>
    <t>Doral Academy of Nevada</t>
  </si>
  <si>
    <t>Cactus</t>
  </si>
  <si>
    <t>Las Vegas</t>
  </si>
  <si>
    <t>Rodney Saunders</t>
  </si>
  <si>
    <t>rodney.saunders@doralacademynv.org</t>
  </si>
  <si>
    <t>(702) 776-8740</t>
  </si>
  <si>
    <t>Fire Mesa</t>
  </si>
  <si>
    <t>Pebble</t>
  </si>
  <si>
    <t>Red Rock</t>
  </si>
  <si>
    <t>Saddle</t>
  </si>
  <si>
    <t>Mater Academy of Nevada</t>
  </si>
  <si>
    <t>Bonanza</t>
  </si>
  <si>
    <t>Renee Fairless</t>
  </si>
  <si>
    <t>Lead Principal</t>
  </si>
  <si>
    <t>renee.fairless@materlv.org</t>
  </si>
  <si>
    <t>(702) 462-9361</t>
  </si>
  <si>
    <t>East Las Vegas</t>
  </si>
  <si>
    <t>Mountain Vista</t>
  </si>
  <si>
    <t>Pinecrest Academy of Nevada</t>
  </si>
  <si>
    <t>Cadence</t>
  </si>
  <si>
    <t>Henderson</t>
  </si>
  <si>
    <t>Michael O'Dowd</t>
  </si>
  <si>
    <t>michael.odowd@pinecrestnv.org</t>
  </si>
  <si>
    <t>(702) 473-5777</t>
  </si>
  <si>
    <t>Horizon</t>
  </si>
  <si>
    <t>Inspirada</t>
  </si>
  <si>
    <t>St. Rose</t>
  </si>
  <si>
    <t>Sloan Canyon</t>
  </si>
  <si>
    <t>Springs</t>
  </si>
  <si>
    <t>Virtual</t>
  </si>
  <si>
    <t>Somerset Acadamy of Las Vegas</t>
  </si>
  <si>
    <t>Aliante</t>
  </si>
  <si>
    <t>Lee Esplin</t>
  </si>
  <si>
    <t>lee.esplin@somersetnv.org</t>
  </si>
  <si>
    <t>(702) 478-8888</t>
  </si>
  <si>
    <t>Lone Mountain</t>
  </si>
  <si>
    <t>Losee</t>
  </si>
  <si>
    <t>Sky Pointe</t>
  </si>
  <si>
    <t>Skye Canyon</t>
  </si>
  <si>
    <t>Stephanie</t>
  </si>
  <si>
    <t>Sports Leadership &amp; Management of Nevada</t>
  </si>
  <si>
    <t>Dan Triana</t>
  </si>
  <si>
    <t>dan.triana@slamnv.org</t>
  </si>
  <si>
    <t>(702) 473-5735</t>
  </si>
  <si>
    <t>Young Women's Leadership Academy of Las Vegas</t>
  </si>
  <si>
    <t>Whitney McIntosh</t>
  </si>
  <si>
    <t>wmcintosh@ywlalv.org</t>
  </si>
  <si>
    <t>(702) 979-9952</t>
  </si>
  <si>
    <t>STATE TEST &amp; COLLEGE ENTRANCE EXAM DATA</t>
  </si>
  <si>
    <t>- Complete all cells below for each school contracting or affiliated with the proposed EMO or CMO.  Reported data should match publicly available data.</t>
  </si>
  <si>
    <t>- Additional rows may be added as necessary for each reporting year</t>
  </si>
  <si>
    <t>- Any discrepancies between publicly avaliable  data and reported data must be thoroughly explained on next tab</t>
  </si>
  <si>
    <t>Entity Description Data</t>
  </si>
  <si>
    <t>Student Demographic Information</t>
  </si>
  <si>
    <t>Math</t>
  </si>
  <si>
    <t>English Language Arts</t>
  </si>
  <si>
    <t>Science</t>
  </si>
  <si>
    <t>Formal Authorizer Intervention</t>
  </si>
  <si>
    <t>Entity ID</t>
  </si>
  <si>
    <t>School ID</t>
  </si>
  <si>
    <t>School</t>
  </si>
  <si>
    <t>Level</t>
  </si>
  <si>
    <t>Assessment Year</t>
  </si>
  <si>
    <t xml:space="preserve">Test Name </t>
  </si>
  <si>
    <t>School/Campus Statewide Accountability Rating</t>
  </si>
  <si>
    <t>Grades Served</t>
  </si>
  <si>
    <t>Grades Tested</t>
  </si>
  <si>
    <t>Total # Students Enrolled</t>
  </si>
  <si>
    <t>Total # FRL</t>
  </si>
  <si>
    <t>Total # ELL</t>
  </si>
  <si>
    <t>Total # SPED</t>
  </si>
  <si>
    <t>Total # Black Students</t>
  </si>
  <si>
    <t>Total # Hispanic Students</t>
  </si>
  <si>
    <t>Total # Native American Students</t>
  </si>
  <si>
    <t># students tested</t>
  </si>
  <si>
    <t>% not tested</t>
  </si>
  <si>
    <t>%  Proficient</t>
  </si>
  <si>
    <t>% Emergent / Developing Standards</t>
  </si>
  <si>
    <t>% Approaches Standards</t>
  </si>
  <si>
    <t>% Meets Standards</t>
  </si>
  <si>
    <t>% Exceeds Standards</t>
  </si>
  <si>
    <t>(Yes or No) Formal Authorizer Intervention(s) may include Notices or other formal intervention action(s) by the Authorizer</t>
  </si>
  <si>
    <t>66436</t>
  </si>
  <si>
    <t>ES</t>
  </si>
  <si>
    <t>CRT (Math)      CRT (ELA)       CRT (Science)</t>
  </si>
  <si>
    <t>5-star</t>
  </si>
  <si>
    <t>K-5</t>
  </si>
  <si>
    <t>3-8 (Math)                3-8 (ELA)                  5/8 (Science)</t>
  </si>
  <si>
    <t>&lt;5</t>
  </si>
  <si>
    <t>MS</t>
  </si>
  <si>
    <t>6-8</t>
  </si>
  <si>
    <t>44437</t>
  </si>
  <si>
    <t>3-star</t>
  </si>
  <si>
    <t>3-8 (Math)           3-8 (ELA)         5/8 (Science)</t>
  </si>
  <si>
    <t>-</t>
  </si>
  <si>
    <t>106101</t>
  </si>
  <si>
    <t>4-star</t>
  </si>
  <si>
    <t>3-8 (Math)              3-8 (ELA)              5/8 (Science)</t>
  </si>
  <si>
    <t>110100</t>
  </si>
  <si>
    <t>2-star</t>
  </si>
  <si>
    <t>3-8 (Math)                  3-8 (ELA)              5/8 (Science)</t>
  </si>
  <si>
    <t>55200</t>
  </si>
  <si>
    <t>Doral Academy of Nevada - Cactus</t>
  </si>
  <si>
    <t>3-8 (Math)              3-8 (ELA)               5/8 (Science)</t>
  </si>
  <si>
    <t>55201</t>
  </si>
  <si>
    <t>Doral Academy of Nevada - Fire Mesa</t>
  </si>
  <si>
    <t>3-8 (Math)                 3-8 (ELA)         5/8 (Science)</t>
  </si>
  <si>
    <t>55204</t>
  </si>
  <si>
    <t>Doral Academy of Nevada - Pebble</t>
  </si>
  <si>
    <t>3-8 (Math)            3-8 (ELA)               5/8 (Science)</t>
  </si>
  <si>
    <t>55202</t>
  </si>
  <si>
    <t>Doral Academy of Nevada - Red Rock</t>
  </si>
  <si>
    <t>3-8 (Math)                3-8 (ELA)               5/8 (Science)</t>
  </si>
  <si>
    <t>HS</t>
  </si>
  <si>
    <t>CRR (Math)     CRR (ELA)       CRT (Science)</t>
  </si>
  <si>
    <t>9-12</t>
  </si>
  <si>
    <t>11 (Math)          11(ELA)             9/10 (Science)</t>
  </si>
  <si>
    <t>55203</t>
  </si>
  <si>
    <t>Doral Academy of Nevada - Saddle</t>
  </si>
  <si>
    <t>3-8 (Math)                 3-8 (ELA)                5/8 (Science)</t>
  </si>
  <si>
    <t>49433</t>
  </si>
  <si>
    <t>Mater Academy of Nevada - Bonanza</t>
  </si>
  <si>
    <t>3-8 (Math)                 3-8 (ELA)             5/8 (Science)</t>
  </si>
  <si>
    <t>49434</t>
  </si>
  <si>
    <t>Mater Academy of Nevada - East Las Vegas</t>
  </si>
  <si>
    <t>3-8 (Math)             3-8 (ELA)              5/8 (Science)</t>
  </si>
  <si>
    <t>Not rated</t>
  </si>
  <si>
    <t>49432</t>
  </si>
  <si>
    <t>Mater Academy of Nevada - Mountain Vista</t>
  </si>
  <si>
    <t>3-8 (Math)              3-8 (ELA)                5/8 (Science)</t>
  </si>
  <si>
    <t>58423</t>
  </si>
  <si>
    <t>Pinecrest Academy of Nevada - Cadence</t>
  </si>
  <si>
    <t>58422</t>
  </si>
  <si>
    <t>Pinecrest Academy of Nevada - Horizon</t>
  </si>
  <si>
    <t>3-5 (Math)                    3-5 (ELA)</t>
  </si>
  <si>
    <t>58425</t>
  </si>
  <si>
    <t>Pinecrest Academy of Nevada -  Inspirada</t>
  </si>
  <si>
    <t>3-8 (Math)                 3-8 (ELA)              5/8 (Science)</t>
  </si>
  <si>
    <t>58427</t>
  </si>
  <si>
    <t>Pinecrest Academy of Nevada - St. Rose</t>
  </si>
  <si>
    <t>3-8 (Math)           3-8 (ELA)          5/8 (Science)</t>
  </si>
  <si>
    <t>58428</t>
  </si>
  <si>
    <t>Pinecrest Academy of Nevada - Sloan Canyon</t>
  </si>
  <si>
    <t>3-8 (Math)           3-8 (ELA)               5/8 (Science)</t>
  </si>
  <si>
    <t>58430</t>
  </si>
  <si>
    <t>Pinecrest Academy of Nevada - Springs</t>
  </si>
  <si>
    <t>58429</t>
  </si>
  <si>
    <t>Pinecrest Academy of Nevada - Virtual</t>
  </si>
  <si>
    <t>6-8 (Math)                    6-8 (ELA)              8 (Science)</t>
  </si>
  <si>
    <t>59124</t>
  </si>
  <si>
    <t>Somerset Academy of Las Vegas - Aliante</t>
  </si>
  <si>
    <t>3-8 (Math)                3-8 (ELA)                5/8 (Science)</t>
  </si>
  <si>
    <t>59121</t>
  </si>
  <si>
    <t>Somerset Academy of Las Vegas - Lone Mountain</t>
  </si>
  <si>
    <t>3-8 (Math)           3-8 (ELA)                 5/8 (Science)</t>
  </si>
  <si>
    <t>59120</t>
  </si>
  <si>
    <t>Somerset Academy of Las Vegas - Losee</t>
  </si>
  <si>
    <t>3-8 (Math)                  3-8 (ELA)               5/8 (Science)</t>
  </si>
  <si>
    <t>59119</t>
  </si>
  <si>
    <t>Somerset Academy of Las Vegas - North Las Vegas</t>
  </si>
  <si>
    <t>1-star</t>
  </si>
  <si>
    <t>3-8 (Math)                    3-8 (ELA)                  5/8 (Science)</t>
  </si>
  <si>
    <t>59122</t>
  </si>
  <si>
    <t>Somerset Academy of Las Vegas - Sky Pointe</t>
  </si>
  <si>
    <t>3-8 (Math)                 3-8 (ELA)                 5/8 (Science)</t>
  </si>
  <si>
    <t>59125</t>
  </si>
  <si>
    <t>Somerset Academy of Las Vegas - Skye Canyon</t>
  </si>
  <si>
    <t>3-8 (Math)                 3-8 (ELA)                   5/8 (Science)</t>
  </si>
  <si>
    <t>59123</t>
  </si>
  <si>
    <t>Somerset Academy of Las Vegas - Stephanie</t>
  </si>
  <si>
    <t>3-8 (Math)                  3-8 (ELA)                   5/8 (Science)</t>
  </si>
  <si>
    <t>47434</t>
  </si>
  <si>
    <t>3-8 (Math)                    3-8 (ELA)            5/8 (Science)</t>
  </si>
  <si>
    <t>113100</t>
  </si>
  <si>
    <t>Not calculated</t>
  </si>
  <si>
    <t>&gt;95</t>
  </si>
  <si>
    <t>not rated</t>
  </si>
  <si>
    <t>OTHER INFORMATION</t>
  </si>
  <si>
    <t>- Fill in the yellow cells with any additional notes necessary to explain the data</t>
  </si>
  <si>
    <t>Some of the data columns have been revised to match the academic performance data as identified on the Nevada Report Card website.                                                       The enrollment numbers for Mater Academy of Nevada, Bonanza and Mountain Vista campuses, INCLUDE enrollment data for Pre-K classes.                            "# of Students Proficient" includes the sum of "# Students Basic" and "# Students Advanced."</t>
  </si>
  <si>
    <t>INDEPENDENT AUDIT DATA</t>
  </si>
  <si>
    <t>-Supply the requested data from each independent audit performed for the organization or a school in the past four years</t>
  </si>
  <si>
    <t>- Please check the calculated values below and make sure they correspond with internal records</t>
  </si>
  <si>
    <t>- Discrepancies between published data and reported data must be thoroughly explained on next tab</t>
  </si>
  <si>
    <t>Independent Audit Data</t>
  </si>
  <si>
    <t>School/Entity Name (as it appears on Independent Audit)</t>
  </si>
  <si>
    <t>First Fiscal Year of Operation</t>
  </si>
  <si>
    <t>Fiscal Year</t>
  </si>
  <si>
    <t>Cash</t>
  </si>
  <si>
    <t>Total Current Assets</t>
  </si>
  <si>
    <t>Non Current Assets</t>
  </si>
  <si>
    <t>Total Assets</t>
  </si>
  <si>
    <t>Current Liabilities</t>
  </si>
  <si>
    <t>Non Current Liabilities</t>
  </si>
  <si>
    <t>Total Liabilities</t>
  </si>
  <si>
    <t>Net Assets</t>
  </si>
  <si>
    <t>Funding</t>
  </si>
  <si>
    <t>Expenditures</t>
  </si>
  <si>
    <t>Change in Net Assets</t>
  </si>
  <si>
    <t>Current Ratio</t>
  </si>
  <si>
    <t>Unrestricted Days Cash</t>
  </si>
  <si>
    <t>Debt to Asset Ratio</t>
  </si>
  <si>
    <t>Surplus Margin</t>
  </si>
  <si>
    <t>Cash Flow</t>
  </si>
  <si>
    <t>Net Position (Beginning of Year)</t>
  </si>
  <si>
    <t>Net Position (End of Year)</t>
  </si>
  <si>
    <t>2011-2012</t>
  </si>
  <si>
    <t>Somerset Academy of Las Vegas</t>
  </si>
  <si>
    <t>27-5393412</t>
  </si>
  <si>
    <t>2012-2013</t>
  </si>
  <si>
    <t>45-5065099</t>
  </si>
  <si>
    <t>2013-2014</t>
  </si>
  <si>
    <t>46-1907920</t>
  </si>
  <si>
    <t>2014-2015</t>
  </si>
  <si>
    <t>46-5122331</t>
  </si>
  <si>
    <t>2015-2016</t>
  </si>
  <si>
    <t>2016-2017</t>
  </si>
  <si>
    <t>SLAM Academy of Nevada</t>
  </si>
  <si>
    <t>81-1668405</t>
  </si>
  <si>
    <t>2017-2018</t>
  </si>
  <si>
    <t>81-5174782</t>
  </si>
  <si>
    <t>81-5173587</t>
  </si>
  <si>
    <t>2018-2019</t>
  </si>
  <si>
    <t>2019-2020</t>
  </si>
  <si>
    <t>2020-2021</t>
  </si>
  <si>
    <t>84-1776306</t>
  </si>
  <si>
    <t>2021-2022</t>
  </si>
  <si>
    <t>Young Women's Academy of Las Vegas</t>
  </si>
  <si>
    <t>86-3166422</t>
  </si>
  <si>
    <t>CIVICA Nevada</t>
  </si>
  <si>
    <t>84-4233467</t>
  </si>
  <si>
    <t>2022-2023</t>
  </si>
  <si>
    <r>
      <t xml:space="preserve">Please use this space to include any additional information you would like SPCSA to know about the data you are submitting: </t>
    </r>
    <r>
      <rPr>
        <b/>
        <sz val="10"/>
        <color rgb="FFFF0000"/>
        <rFont val="Cambria"/>
        <family val="1"/>
        <scheme val="major"/>
      </rPr>
      <t xml:space="preserve">                                                                                                                                                                                                                                                                                                                                                                                       There was a restatement of Net Assets in the 2015 audit due to the implementation of GASB 68 and proper treatment of capital leases.</t>
    </r>
  </si>
  <si>
    <t>Name of Campus    (if more than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</si>
</sst>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0.0"/>
    <numFmt numFmtId="165" formatCode="0.00_);\(0.00\)"/>
  </numFmts>
  <fonts count="30"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b/>
      <u/>
      <sz val="9"/>
      <color indexed="81"/>
      <name val="Tahoma"/>
      <family val="2"/>
    </font>
    <font>
      <sz val="9"/>
      <color indexed="81"/>
      <name val="Tahoma"/>
      <family val="2"/>
    </font>
    <font>
      <sz val="11"/>
      <color indexed="8"/>
      <name val="Calibri"/>
      <family val="2"/>
    </font>
    <font>
      <sz val="10"/>
      <color theme="1"/>
      <name val="Arial"/>
      <family val="2"/>
    </font>
    <font>
      <b/>
      <sz val="14"/>
      <color theme="0"/>
      <name val="Cambria"/>
      <family val="1"/>
      <scheme val="major"/>
    </font>
    <font>
      <sz val="10"/>
      <name val="Cambria"/>
      <family val="1"/>
      <scheme val="major"/>
    </font>
    <font>
      <sz val="11"/>
      <color theme="0"/>
      <name val="Cambria"/>
      <family val="1"/>
      <scheme val="major"/>
    </font>
    <font>
      <b/>
      <sz val="16"/>
      <name val="Cambria"/>
      <family val="1"/>
      <scheme val="major"/>
    </font>
    <font>
      <b/>
      <sz val="10"/>
      <color indexed="8"/>
      <name val="Cambria"/>
      <family val="1"/>
      <scheme val="major"/>
    </font>
    <font>
      <b/>
      <sz val="10"/>
      <color theme="0"/>
      <name val="Cambria"/>
      <family val="1"/>
      <scheme val="major"/>
    </font>
    <font>
      <b/>
      <sz val="10"/>
      <name val="Cambria"/>
      <family val="1"/>
      <scheme val="major"/>
    </font>
    <font>
      <b/>
      <sz val="11"/>
      <color theme="0"/>
      <name val="Calibri"/>
      <family val="2"/>
      <scheme val="minor"/>
    </font>
    <font>
      <b/>
      <sz val="11"/>
      <color theme="1"/>
      <name val="Calibri"/>
      <family val="2"/>
      <scheme val="minor"/>
    </font>
    <font>
      <sz val="10"/>
      <color theme="0"/>
      <name val="Cambria"/>
      <family val="1"/>
      <scheme val="major"/>
    </font>
    <font>
      <b/>
      <sz val="10"/>
      <color theme="1"/>
      <name val="Calibri"/>
      <family val="2"/>
      <scheme val="minor"/>
    </font>
    <font>
      <sz val="10"/>
      <name val="Calibri"/>
      <family val="2"/>
      <scheme val="minor"/>
    </font>
    <font>
      <b/>
      <sz val="10"/>
      <name val="Calibri"/>
      <family val="2"/>
      <scheme val="minor"/>
    </font>
    <font>
      <i/>
      <sz val="11"/>
      <color theme="0"/>
      <name val="Calibri"/>
      <family val="2"/>
      <scheme val="minor"/>
    </font>
    <font>
      <b/>
      <u/>
      <sz val="14"/>
      <color theme="0"/>
      <name val="Calibri"/>
      <family val="2"/>
      <scheme val="minor"/>
    </font>
    <font>
      <b/>
      <u/>
      <sz val="11"/>
      <color theme="1"/>
      <name val="Calibri"/>
      <family val="2"/>
      <scheme val="minor"/>
    </font>
    <font>
      <b/>
      <i/>
      <sz val="10"/>
      <name val="Cambria"/>
      <family val="1"/>
      <scheme val="major"/>
    </font>
    <font>
      <u/>
      <sz val="11"/>
      <color theme="10"/>
      <name val="Calibri"/>
      <family val="2"/>
      <scheme val="minor"/>
    </font>
    <font>
      <sz val="11"/>
      <name val="Calibri"/>
      <family val="2"/>
      <scheme val="minor"/>
    </font>
    <font>
      <sz val="8"/>
      <name val="Calibri"/>
      <family val="2"/>
      <scheme val="minor"/>
    </font>
    <font>
      <b/>
      <sz val="10"/>
      <color rgb="FFFF0000"/>
      <name val="Cambria"/>
      <family val="1"/>
      <scheme val="major"/>
    </font>
    <font>
      <u/>
      <sz val="11"/>
      <color theme="1"/>
      <name val="Calibri"/>
      <family val="2"/>
      <scheme val="minor"/>
    </font>
  </fonts>
  <fills count="3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s>
  <borders count="59">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auto="1"/>
      </left>
      <right style="medium">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style="thin">
        <color auto="1"/>
      </top>
      <bottom style="medium">
        <color indexed="64"/>
      </bottom>
      <diagonal/>
    </border>
    <border>
      <left style="thin">
        <color auto="1"/>
      </left>
      <right/>
      <top style="medium">
        <color auto="1"/>
      </top>
      <bottom/>
      <diagonal/>
    </border>
    <border>
      <left style="thin">
        <color indexed="64"/>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top/>
      <bottom/>
      <diagonal/>
    </border>
    <border>
      <left style="medium">
        <color auto="1"/>
      </left>
      <right style="thin">
        <color auto="1"/>
      </right>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thin">
        <color theme="0"/>
      </left>
      <right style="thin">
        <color theme="0"/>
      </right>
      <top style="medium">
        <color auto="1"/>
      </top>
      <bottom/>
      <diagonal/>
    </border>
    <border>
      <left style="thin">
        <color theme="0"/>
      </left>
      <right style="thin">
        <color theme="0"/>
      </right>
      <top/>
      <bottom style="medium">
        <color auto="1"/>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138">
    <xf numFmtId="0" fontId="0" fillId="0" borderId="0"/>
    <xf numFmtId="0" fontId="2"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5" fillId="0" borderId="0" applyNumberFormat="0" applyFill="0" applyBorder="0" applyAlignment="0" applyProtection="0"/>
  </cellStyleXfs>
  <cellXfs count="780">
    <xf numFmtId="0" fontId="0" fillId="0" borderId="0" xfId="0"/>
    <xf numFmtId="0" fontId="8" fillId="15" borderId="0" xfId="1" applyFont="1" applyFill="1"/>
    <xf numFmtId="0" fontId="9" fillId="15" borderId="0" xfId="1" applyFont="1" applyFill="1"/>
    <xf numFmtId="0" fontId="10" fillId="15" borderId="0" xfId="1" applyFont="1" applyFill="1"/>
    <xf numFmtId="0" fontId="11" fillId="15" borderId="0" xfId="2" applyFont="1" applyFill="1"/>
    <xf numFmtId="0" fontId="12" fillId="15" borderId="0" xfId="1" applyFont="1" applyFill="1" applyAlignment="1">
      <alignment vertical="center"/>
    </xf>
    <xf numFmtId="0" fontId="12" fillId="15" borderId="0" xfId="1" applyFont="1" applyFill="1" applyAlignment="1">
      <alignment horizontal="center" vertical="center"/>
    </xf>
    <xf numFmtId="0" fontId="9" fillId="16" borderId="0" xfId="1" applyFont="1" applyFill="1"/>
    <xf numFmtId="0" fontId="9" fillId="16" borderId="2" xfId="1" applyFont="1" applyFill="1" applyBorder="1"/>
    <xf numFmtId="0" fontId="9" fillId="16" borderId="2" xfId="1" applyFont="1" applyFill="1" applyBorder="1" applyAlignment="1">
      <alignment vertical="center"/>
    </xf>
    <xf numFmtId="0" fontId="12" fillId="16" borderId="2" xfId="1" applyFont="1" applyFill="1" applyBorder="1" applyAlignment="1">
      <alignment vertical="center"/>
    </xf>
    <xf numFmtId="0" fontId="12" fillId="16" borderId="0" xfId="1" applyFont="1" applyFill="1" applyAlignment="1">
      <alignment vertical="center"/>
    </xf>
    <xf numFmtId="0" fontId="12" fillId="16" borderId="0" xfId="1" applyFont="1" applyFill="1" applyAlignment="1">
      <alignment horizontal="center" vertical="center"/>
    </xf>
    <xf numFmtId="0" fontId="9" fillId="0" borderId="0" xfId="1" applyFont="1"/>
    <xf numFmtId="49" fontId="9" fillId="19" borderId="9" xfId="1" applyNumberFormat="1" applyFont="1" applyFill="1" applyBorder="1" applyAlignment="1" applyProtection="1">
      <alignment horizontal="center"/>
      <protection locked="0"/>
    </xf>
    <xf numFmtId="49" fontId="9" fillId="19" borderId="10" xfId="1" applyNumberFormat="1" applyFont="1" applyFill="1" applyBorder="1" applyAlignment="1" applyProtection="1">
      <alignment horizontal="center"/>
      <protection locked="0"/>
    </xf>
    <xf numFmtId="0" fontId="9" fillId="0" borderId="10" xfId="1" applyFont="1" applyBorder="1" applyAlignment="1">
      <alignment horizontal="center"/>
    </xf>
    <xf numFmtId="0" fontId="9" fillId="0" borderId="7" xfId="1" applyFont="1" applyBorder="1" applyAlignment="1">
      <alignment horizontal="center"/>
    </xf>
    <xf numFmtId="0" fontId="9" fillId="19" borderId="10" xfId="1" applyFont="1" applyFill="1" applyBorder="1" applyAlignment="1">
      <alignment horizontal="center"/>
    </xf>
    <xf numFmtId="49" fontId="9" fillId="19" borderId="12" xfId="1" applyNumberFormat="1" applyFont="1" applyFill="1" applyBorder="1" applyAlignment="1" applyProtection="1">
      <alignment horizontal="center"/>
      <protection locked="0"/>
    </xf>
    <xf numFmtId="49" fontId="9" fillId="19" borderId="11" xfId="1" applyNumberFormat="1" applyFont="1" applyFill="1" applyBorder="1" applyAlignment="1" applyProtection="1">
      <alignment horizontal="center"/>
      <protection locked="0"/>
    </xf>
    <xf numFmtId="0" fontId="9" fillId="19" borderId="11" xfId="1" applyFont="1" applyFill="1" applyBorder="1" applyAlignment="1">
      <alignment horizontal="center"/>
    </xf>
    <xf numFmtId="0" fontId="9" fillId="0" borderId="11" xfId="1" applyFont="1" applyBorder="1" applyAlignment="1">
      <alignment horizontal="center" vertical="center"/>
    </xf>
    <xf numFmtId="0" fontId="9" fillId="0" borderId="11" xfId="1" applyFont="1" applyBorder="1" applyAlignment="1" applyProtection="1">
      <alignment horizontal="center" vertical="center"/>
      <protection locked="0"/>
    </xf>
    <xf numFmtId="49" fontId="9" fillId="19" borderId="13" xfId="1" applyNumberFormat="1" applyFont="1" applyFill="1" applyBorder="1" applyAlignment="1" applyProtection="1">
      <alignment horizontal="center"/>
      <protection locked="0"/>
    </xf>
    <xf numFmtId="49" fontId="9" fillId="19" borderId="14" xfId="1" applyNumberFormat="1" applyFont="1" applyFill="1" applyBorder="1" applyAlignment="1" applyProtection="1">
      <alignment horizontal="center"/>
      <protection locked="0"/>
    </xf>
    <xf numFmtId="0" fontId="9" fillId="19" borderId="16" xfId="1" applyFont="1" applyFill="1" applyBorder="1" applyAlignment="1">
      <alignment horizontal="center"/>
    </xf>
    <xf numFmtId="0" fontId="9" fillId="19" borderId="14" xfId="1" applyFont="1" applyFill="1" applyBorder="1" applyAlignment="1">
      <alignment horizontal="center"/>
    </xf>
    <xf numFmtId="0" fontId="9" fillId="0" borderId="15" xfId="1" applyFont="1" applyBorder="1" applyAlignment="1">
      <alignment horizontal="center" vertical="center"/>
    </xf>
    <xf numFmtId="49" fontId="9" fillId="16" borderId="0" xfId="1" applyNumberFormat="1" applyFont="1" applyFill="1" applyAlignment="1">
      <alignment horizontal="left"/>
    </xf>
    <xf numFmtId="49" fontId="9" fillId="16" borderId="0" xfId="1" applyNumberFormat="1" applyFont="1" applyFill="1" applyAlignment="1">
      <alignment horizontal="center"/>
    </xf>
    <xf numFmtId="0" fontId="9" fillId="16" borderId="0" xfId="1" applyFont="1" applyFill="1" applyAlignment="1">
      <alignment horizontal="center"/>
    </xf>
    <xf numFmtId="49" fontId="8" fillId="15" borderId="0" xfId="1" applyNumberFormat="1" applyFont="1" applyFill="1"/>
    <xf numFmtId="49" fontId="10" fillId="15" borderId="0" xfId="1" applyNumberFormat="1" applyFont="1" applyFill="1"/>
    <xf numFmtId="0" fontId="9" fillId="15" borderId="0" xfId="1" applyFont="1" applyFill="1" applyAlignment="1">
      <alignment horizontal="center" vertical="center"/>
    </xf>
    <xf numFmtId="0" fontId="15" fillId="20" borderId="24" xfId="0" applyFont="1" applyFill="1" applyBorder="1" applyAlignment="1">
      <alignment wrapText="1"/>
    </xf>
    <xf numFmtId="0" fontId="16" fillId="0" borderId="0" xfId="0" applyFont="1" applyAlignment="1">
      <alignment wrapText="1"/>
    </xf>
    <xf numFmtId="0" fontId="15" fillId="20" borderId="26" xfId="0" applyFont="1" applyFill="1" applyBorder="1" applyAlignment="1">
      <alignment horizontal="center" wrapText="1"/>
    </xf>
    <xf numFmtId="0" fontId="15" fillId="20" borderId="27" xfId="0" applyFont="1" applyFill="1" applyBorder="1" applyAlignment="1">
      <alignment horizontal="center" wrapText="1"/>
    </xf>
    <xf numFmtId="0" fontId="16" fillId="0" borderId="0" xfId="0" applyFont="1" applyAlignment="1">
      <alignment horizontal="center" wrapText="1"/>
    </xf>
    <xf numFmtId="0" fontId="17" fillId="15" borderId="0" xfId="1" quotePrefix="1" applyFont="1" applyFill="1" applyAlignment="1">
      <alignment horizontal="left"/>
    </xf>
    <xf numFmtId="0" fontId="19" fillId="0" borderId="0" xfId="1" applyFont="1"/>
    <xf numFmtId="0" fontId="10" fillId="15" borderId="0" xfId="1" quotePrefix="1" applyFont="1" applyFill="1"/>
    <xf numFmtId="0" fontId="9" fillId="16" borderId="0" xfId="1" applyFont="1" applyFill="1" applyAlignment="1">
      <alignment vertical="center"/>
    </xf>
    <xf numFmtId="49" fontId="20" fillId="18" borderId="28" xfId="1" applyNumberFormat="1" applyFont="1" applyFill="1" applyBorder="1" applyAlignment="1">
      <alignment horizontal="center" wrapText="1"/>
    </xf>
    <xf numFmtId="49" fontId="20" fillId="18" borderId="18" xfId="1" applyNumberFormat="1" applyFont="1" applyFill="1" applyBorder="1" applyAlignment="1">
      <alignment horizontal="center" wrapText="1"/>
    </xf>
    <xf numFmtId="49" fontId="20" fillId="18" borderId="29" xfId="1" applyNumberFormat="1" applyFont="1" applyFill="1" applyBorder="1" applyAlignment="1">
      <alignment horizontal="center" wrapText="1"/>
    </xf>
    <xf numFmtId="0" fontId="0" fillId="22" borderId="0" xfId="0" applyFill="1"/>
    <xf numFmtId="0" fontId="22" fillId="22" borderId="0" xfId="0" applyFont="1" applyFill="1"/>
    <xf numFmtId="0" fontId="23" fillId="22" borderId="0" xfId="0" applyFont="1" applyFill="1"/>
    <xf numFmtId="0" fontId="13" fillId="15" borderId="0" xfId="1" applyFont="1" applyFill="1"/>
    <xf numFmtId="49" fontId="13" fillId="15" borderId="0" xfId="1" applyNumberFormat="1" applyFont="1" applyFill="1"/>
    <xf numFmtId="0" fontId="9" fillId="0" borderId="10"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0" fillId="0" borderId="10" xfId="0" applyBorder="1" applyAlignment="1">
      <alignment horizontal="center" vertical="center"/>
    </xf>
    <xf numFmtId="0" fontId="9" fillId="0" borderId="12" xfId="1" applyFont="1" applyBorder="1" applyAlignment="1">
      <alignment horizontal="center" vertical="center"/>
    </xf>
    <xf numFmtId="0" fontId="9" fillId="0" borderId="36" xfId="1" applyFont="1" applyBorder="1" applyAlignment="1">
      <alignment horizontal="center" vertical="center"/>
    </xf>
    <xf numFmtId="49" fontId="9" fillId="0" borderId="12" xfId="1" applyNumberFormat="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0" borderId="21" xfId="1" applyFont="1" applyBorder="1" applyAlignment="1">
      <alignment horizontal="center" vertical="center"/>
    </xf>
    <xf numFmtId="0" fontId="9" fillId="0" borderId="9" xfId="1" applyFont="1" applyBorder="1" applyAlignment="1">
      <alignment vertical="center"/>
    </xf>
    <xf numFmtId="0" fontId="9" fillId="0" borderId="10" xfId="1" applyFont="1" applyBorder="1" applyAlignment="1">
      <alignment vertical="center"/>
    </xf>
    <xf numFmtId="0" fontId="9" fillId="0" borderId="35" xfId="1" applyFont="1" applyBorder="1" applyAlignment="1">
      <alignment vertical="center"/>
    </xf>
    <xf numFmtId="49" fontId="9" fillId="26" borderId="12" xfId="1" applyNumberFormat="1" applyFont="1" applyFill="1" applyBorder="1" applyAlignment="1" applyProtection="1">
      <alignment horizontal="center" vertical="center"/>
      <protection locked="0"/>
    </xf>
    <xf numFmtId="0" fontId="9" fillId="26" borderId="11" xfId="1" applyFont="1" applyFill="1" applyBorder="1" applyAlignment="1">
      <alignment horizontal="center" vertical="center"/>
    </xf>
    <xf numFmtId="0" fontId="9" fillId="26" borderId="12" xfId="1" applyFont="1" applyFill="1" applyBorder="1" applyAlignment="1" applyProtection="1">
      <alignment horizontal="center" vertical="center"/>
      <protection locked="0"/>
    </xf>
    <xf numFmtId="0" fontId="9" fillId="26" borderId="11" xfId="1" applyFont="1" applyFill="1" applyBorder="1" applyAlignment="1" applyProtection="1">
      <alignment horizontal="center" vertical="center"/>
      <protection locked="0"/>
    </xf>
    <xf numFmtId="0" fontId="9" fillId="26" borderId="21" xfId="1" applyFont="1" applyFill="1" applyBorder="1" applyAlignment="1">
      <alignment horizontal="center" vertical="center"/>
    </xf>
    <xf numFmtId="0" fontId="9" fillId="26" borderId="12" xfId="1" applyFont="1" applyFill="1" applyBorder="1" applyAlignment="1">
      <alignment horizontal="center" vertical="center"/>
    </xf>
    <xf numFmtId="0" fontId="9" fillId="26" borderId="36" xfId="1" applyFont="1" applyFill="1" applyBorder="1" applyAlignment="1">
      <alignment horizontal="center" vertical="center"/>
    </xf>
    <xf numFmtId="49" fontId="9" fillId="27" borderId="12" xfId="1" applyNumberFormat="1" applyFont="1" applyFill="1" applyBorder="1" applyAlignment="1" applyProtection="1">
      <alignment horizontal="center" vertical="center"/>
      <protection locked="0"/>
    </xf>
    <xf numFmtId="0" fontId="9" fillId="27" borderId="11" xfId="1" applyFont="1" applyFill="1" applyBorder="1" applyAlignment="1">
      <alignment horizontal="center" vertical="center"/>
    </xf>
    <xf numFmtId="0" fontId="9" fillId="27" borderId="12" xfId="1" applyFont="1" applyFill="1" applyBorder="1" applyAlignment="1" applyProtection="1">
      <alignment horizontal="center" vertical="center"/>
      <protection locked="0"/>
    </xf>
    <xf numFmtId="0" fontId="9" fillId="27" borderId="11" xfId="1" applyFont="1" applyFill="1" applyBorder="1" applyAlignment="1" applyProtection="1">
      <alignment horizontal="center" vertical="center"/>
      <protection locked="0"/>
    </xf>
    <xf numFmtId="0" fontId="9" fillId="27" borderId="12" xfId="1" applyFont="1" applyFill="1" applyBorder="1" applyAlignment="1">
      <alignment horizontal="center" vertical="center"/>
    </xf>
    <xf numFmtId="0" fontId="9" fillId="27" borderId="36" xfId="1" applyFont="1" applyFill="1" applyBorder="1" applyAlignment="1">
      <alignment horizontal="center" vertical="center"/>
    </xf>
    <xf numFmtId="49" fontId="9" fillId="29" borderId="12" xfId="1" applyNumberFormat="1" applyFont="1" applyFill="1" applyBorder="1" applyAlignment="1" applyProtection="1">
      <alignment horizontal="center" vertical="center"/>
      <protection locked="0"/>
    </xf>
    <xf numFmtId="0" fontId="9" fillId="29" borderId="11" xfId="1" applyFont="1" applyFill="1" applyBorder="1" applyAlignment="1">
      <alignment horizontal="center" vertical="center"/>
    </xf>
    <xf numFmtId="0" fontId="9" fillId="29" borderId="12" xfId="1" applyFont="1" applyFill="1" applyBorder="1" applyAlignment="1" applyProtection="1">
      <alignment horizontal="center" vertical="center"/>
      <protection locked="0"/>
    </xf>
    <xf numFmtId="0" fontId="9" fillId="29" borderId="11" xfId="1" applyFont="1" applyFill="1" applyBorder="1" applyAlignment="1" applyProtection="1">
      <alignment horizontal="center" vertical="center"/>
      <protection locked="0"/>
    </xf>
    <xf numFmtId="0" fontId="9" fillId="29" borderId="12" xfId="1" applyFont="1" applyFill="1" applyBorder="1" applyAlignment="1">
      <alignment horizontal="center" vertical="center"/>
    </xf>
    <xf numFmtId="0" fontId="9" fillId="29" borderId="36" xfId="1" applyFont="1" applyFill="1" applyBorder="1" applyAlignment="1">
      <alignment horizontal="center" vertical="center"/>
    </xf>
    <xf numFmtId="49" fontId="9" fillId="23" borderId="12" xfId="1" applyNumberFormat="1" applyFont="1" applyFill="1" applyBorder="1" applyAlignment="1" applyProtection="1">
      <alignment horizontal="center" vertical="center"/>
      <protection locked="0"/>
    </xf>
    <xf numFmtId="49" fontId="9" fillId="23" borderId="11" xfId="1" applyNumberFormat="1" applyFont="1" applyFill="1" applyBorder="1" applyAlignment="1" applyProtection="1">
      <alignment horizontal="center" vertical="center"/>
      <protection locked="0"/>
    </xf>
    <xf numFmtId="0" fontId="9" fillId="23" borderId="11" xfId="1" applyFont="1" applyFill="1" applyBorder="1" applyAlignment="1">
      <alignment horizontal="center" vertical="center" wrapText="1"/>
    </xf>
    <xf numFmtId="0" fontId="9" fillId="23" borderId="11" xfId="1" applyFont="1" applyFill="1" applyBorder="1" applyAlignment="1">
      <alignment horizontal="center" vertical="center"/>
    </xf>
    <xf numFmtId="0" fontId="9" fillId="23" borderId="12" xfId="1" applyFont="1" applyFill="1" applyBorder="1" applyAlignment="1" applyProtection="1">
      <alignment horizontal="center" vertical="center"/>
      <protection locked="0"/>
    </xf>
    <xf numFmtId="0" fontId="9" fillId="23" borderId="11" xfId="1" applyFont="1" applyFill="1" applyBorder="1" applyAlignment="1" applyProtection="1">
      <alignment horizontal="center" vertical="center"/>
      <protection locked="0"/>
    </xf>
    <xf numFmtId="0" fontId="9" fillId="23" borderId="36" xfId="1" applyFont="1" applyFill="1" applyBorder="1" applyAlignment="1" applyProtection="1">
      <alignment horizontal="center" vertical="center"/>
      <protection locked="0"/>
    </xf>
    <xf numFmtId="0" fontId="9" fillId="23" borderId="21" xfId="1" applyFont="1" applyFill="1" applyBorder="1" applyAlignment="1">
      <alignment horizontal="center" vertical="center"/>
    </xf>
    <xf numFmtId="0" fontId="9" fillId="23" borderId="20" xfId="1" applyFont="1" applyFill="1" applyBorder="1" applyAlignment="1" applyProtection="1">
      <alignment horizontal="center" vertical="center"/>
      <protection locked="0"/>
    </xf>
    <xf numFmtId="0" fontId="9" fillId="23" borderId="12" xfId="1" applyFont="1" applyFill="1" applyBorder="1" applyAlignment="1">
      <alignment horizontal="center" vertical="center"/>
    </xf>
    <xf numFmtId="0" fontId="9" fillId="23" borderId="36" xfId="1" applyFont="1" applyFill="1" applyBorder="1" applyAlignment="1">
      <alignment horizontal="center" vertical="center"/>
    </xf>
    <xf numFmtId="49" fontId="9" fillId="22" borderId="13" xfId="1" applyNumberFormat="1" applyFont="1" applyFill="1" applyBorder="1" applyAlignment="1" applyProtection="1">
      <alignment horizontal="center" vertical="center"/>
      <protection locked="0"/>
    </xf>
    <xf numFmtId="0" fontId="9" fillId="22" borderId="14" xfId="1" applyFont="1" applyFill="1" applyBorder="1" applyAlignment="1">
      <alignment horizontal="center" vertical="center"/>
    </xf>
    <xf numFmtId="0" fontId="9" fillId="22" borderId="14" xfId="1" applyFont="1" applyFill="1" applyBorder="1" applyAlignment="1" applyProtection="1">
      <alignment horizontal="center" vertical="center"/>
      <protection locked="0"/>
    </xf>
    <xf numFmtId="0" fontId="9" fillId="22" borderId="13" xfId="1" applyFont="1" applyFill="1" applyBorder="1" applyAlignment="1" applyProtection="1">
      <alignment horizontal="center" vertical="center"/>
      <protection locked="0"/>
    </xf>
    <xf numFmtId="0" fontId="9" fillId="22" borderId="13" xfId="1" applyFont="1" applyFill="1" applyBorder="1" applyAlignment="1">
      <alignment vertical="center"/>
    </xf>
    <xf numFmtId="0" fontId="9" fillId="22" borderId="14" xfId="1" applyFont="1" applyFill="1" applyBorder="1" applyAlignment="1">
      <alignment vertical="center"/>
    </xf>
    <xf numFmtId="0" fontId="9" fillId="22" borderId="37" xfId="1" applyFont="1" applyFill="1" applyBorder="1" applyAlignment="1">
      <alignment vertical="center"/>
    </xf>
    <xf numFmtId="49" fontId="9" fillId="0" borderId="38" xfId="1" applyNumberFormat="1" applyFont="1" applyBorder="1" applyAlignment="1" applyProtection="1">
      <alignment horizontal="center" vertical="center"/>
      <protection locked="0"/>
    </xf>
    <xf numFmtId="0" fontId="9" fillId="0" borderId="16" xfId="1" applyFont="1" applyBorder="1" applyAlignment="1" applyProtection="1">
      <alignment horizontal="center" vertical="center"/>
      <protection locked="0"/>
    </xf>
    <xf numFmtId="0" fontId="9" fillId="0" borderId="16" xfId="1" applyFont="1" applyBorder="1" applyAlignment="1">
      <alignment horizontal="center" vertical="center"/>
    </xf>
    <xf numFmtId="0" fontId="9" fillId="0" borderId="38" xfId="1" applyFont="1" applyBorder="1" applyAlignment="1" applyProtection="1">
      <alignment horizontal="center" vertical="center"/>
      <protection locked="0"/>
    </xf>
    <xf numFmtId="0" fontId="9" fillId="0" borderId="38" xfId="1" applyFont="1" applyBorder="1" applyAlignment="1">
      <alignment horizontal="center" vertical="center"/>
    </xf>
    <xf numFmtId="49" fontId="9" fillId="0" borderId="19" xfId="1" applyNumberFormat="1" applyFont="1" applyBorder="1" applyAlignment="1" applyProtection="1">
      <alignment horizontal="center" vertical="center"/>
      <protection locked="0"/>
    </xf>
    <xf numFmtId="0" fontId="9" fillId="0" borderId="19"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9" fillId="0" borderId="19" xfId="1" applyFont="1" applyBorder="1" applyAlignment="1">
      <alignment horizontal="center" vertical="center"/>
    </xf>
    <xf numFmtId="0" fontId="9" fillId="0" borderId="42" xfId="1" applyFont="1" applyBorder="1" applyAlignment="1">
      <alignment horizontal="center" vertical="center"/>
    </xf>
    <xf numFmtId="49" fontId="9" fillId="25" borderId="9" xfId="1" applyNumberFormat="1" applyFont="1" applyFill="1" applyBorder="1" applyAlignment="1" applyProtection="1">
      <alignment horizontal="center" vertical="center"/>
      <protection locked="0"/>
    </xf>
    <xf numFmtId="0" fontId="9" fillId="25" borderId="10" xfId="1" applyFont="1" applyFill="1" applyBorder="1" applyAlignment="1">
      <alignment horizontal="center" vertical="center"/>
    </xf>
    <xf numFmtId="0" fontId="9" fillId="25" borderId="9" xfId="1" applyFont="1" applyFill="1" applyBorder="1" applyAlignment="1" applyProtection="1">
      <alignment horizontal="center" vertical="center"/>
      <protection locked="0"/>
    </xf>
    <xf numFmtId="0" fontId="9" fillId="25" borderId="10" xfId="1" applyFont="1" applyFill="1" applyBorder="1" applyAlignment="1" applyProtection="1">
      <alignment horizontal="center" vertical="center"/>
      <protection locked="0"/>
    </xf>
    <xf numFmtId="0" fontId="9" fillId="25" borderId="9" xfId="1" applyFont="1" applyFill="1" applyBorder="1" applyAlignment="1">
      <alignment horizontal="center" vertical="center"/>
    </xf>
    <xf numFmtId="0" fontId="9" fillId="25" borderId="35" xfId="1" applyFont="1" applyFill="1" applyBorder="1" applyAlignment="1">
      <alignment horizontal="center" vertical="center"/>
    </xf>
    <xf numFmtId="49" fontId="9" fillId="25" borderId="13" xfId="1" applyNumberFormat="1" applyFont="1" applyFill="1" applyBorder="1" applyAlignment="1" applyProtection="1">
      <alignment horizontal="center" vertical="center"/>
      <protection locked="0"/>
    </xf>
    <xf numFmtId="0" fontId="9" fillId="25" borderId="14" xfId="1" applyFont="1" applyFill="1" applyBorder="1" applyAlignment="1" applyProtection="1">
      <alignment horizontal="center" vertical="center"/>
      <protection locked="0"/>
    </xf>
    <xf numFmtId="0" fontId="9" fillId="25" borderId="14" xfId="1" applyFont="1" applyFill="1" applyBorder="1" applyAlignment="1">
      <alignment horizontal="center" vertical="center"/>
    </xf>
    <xf numFmtId="0" fontId="9" fillId="25" borderId="13" xfId="1" applyFont="1" applyFill="1" applyBorder="1" applyAlignment="1" applyProtection="1">
      <alignment horizontal="center" vertical="center"/>
      <protection locked="0"/>
    </xf>
    <xf numFmtId="0" fontId="9" fillId="25" borderId="13" xfId="1" applyFont="1" applyFill="1" applyBorder="1" applyAlignment="1">
      <alignment horizontal="center" vertical="center"/>
    </xf>
    <xf numFmtId="0" fontId="9" fillId="25" borderId="37" xfId="1" applyFont="1" applyFill="1" applyBorder="1" applyAlignment="1">
      <alignment horizontal="center" vertical="center"/>
    </xf>
    <xf numFmtId="0" fontId="9" fillId="0" borderId="41" xfId="1" applyFont="1" applyBorder="1" applyAlignment="1">
      <alignment horizontal="center" vertical="center"/>
    </xf>
    <xf numFmtId="49" fontId="9" fillId="28" borderId="9" xfId="1" applyNumberFormat="1" applyFont="1" applyFill="1" applyBorder="1" applyAlignment="1" applyProtection="1">
      <alignment horizontal="center" vertical="center"/>
      <protection locked="0"/>
    </xf>
    <xf numFmtId="0" fontId="9" fillId="28" borderId="10" xfId="1" applyFont="1" applyFill="1" applyBorder="1" applyAlignment="1">
      <alignment horizontal="center" vertical="center"/>
    </xf>
    <xf numFmtId="0" fontId="9" fillId="28" borderId="9" xfId="1" applyFont="1" applyFill="1" applyBorder="1" applyAlignment="1" applyProtection="1">
      <alignment horizontal="center" vertical="center"/>
      <protection locked="0"/>
    </xf>
    <xf numFmtId="0" fontId="9" fillId="28" borderId="10" xfId="1" applyFont="1" applyFill="1" applyBorder="1" applyAlignment="1" applyProtection="1">
      <alignment horizontal="center" vertical="center"/>
      <protection locked="0"/>
    </xf>
    <xf numFmtId="0" fontId="9" fillId="28" borderId="9" xfId="1" applyFont="1" applyFill="1" applyBorder="1" applyAlignment="1">
      <alignment horizontal="center" vertical="center"/>
    </xf>
    <xf numFmtId="0" fontId="9" fillId="28" borderId="35" xfId="1" applyFont="1" applyFill="1" applyBorder="1" applyAlignment="1">
      <alignment horizontal="center" vertical="center"/>
    </xf>
    <xf numFmtId="49" fontId="9" fillId="28" borderId="13" xfId="1" applyNumberFormat="1" applyFont="1" applyFill="1" applyBorder="1" applyAlignment="1" applyProtection="1">
      <alignment horizontal="center" vertical="center"/>
      <protection locked="0"/>
    </xf>
    <xf numFmtId="0" fontId="9" fillId="28" borderId="14" xfId="1" applyFont="1" applyFill="1" applyBorder="1" applyAlignment="1" applyProtection="1">
      <alignment horizontal="center" vertical="center"/>
      <protection locked="0"/>
    </xf>
    <xf numFmtId="0" fontId="9" fillId="28" borderId="14" xfId="1" applyFont="1" applyFill="1" applyBorder="1" applyAlignment="1">
      <alignment horizontal="center" vertical="center"/>
    </xf>
    <xf numFmtId="0" fontId="9" fillId="28" borderId="13" xfId="1" applyFont="1" applyFill="1" applyBorder="1" applyAlignment="1" applyProtection="1">
      <alignment horizontal="center" vertical="center"/>
      <protection locked="0"/>
    </xf>
    <xf numFmtId="0" fontId="9" fillId="28" borderId="13" xfId="1" applyFont="1" applyFill="1" applyBorder="1" applyAlignment="1">
      <alignment horizontal="center" vertical="center"/>
    </xf>
    <xf numFmtId="0" fontId="9" fillId="28" borderId="37" xfId="1" applyFont="1" applyFill="1" applyBorder="1" applyAlignment="1">
      <alignment horizontal="center" vertical="center"/>
    </xf>
    <xf numFmtId="49" fontId="9" fillId="29" borderId="9" xfId="1" applyNumberFormat="1" applyFont="1" applyFill="1" applyBorder="1" applyAlignment="1" applyProtection="1">
      <alignment horizontal="center" vertical="center"/>
      <protection locked="0"/>
    </xf>
    <xf numFmtId="0" fontId="9" fillId="29" borderId="10" xfId="1" applyFont="1" applyFill="1" applyBorder="1" applyAlignment="1">
      <alignment horizontal="center" vertical="center"/>
    </xf>
    <xf numFmtId="0" fontId="9" fillId="29" borderId="9" xfId="1" applyFont="1" applyFill="1" applyBorder="1" applyAlignment="1" applyProtection="1">
      <alignment horizontal="center" vertical="center"/>
      <protection locked="0"/>
    </xf>
    <xf numFmtId="0" fontId="9" fillId="29" borderId="10" xfId="1" applyFont="1" applyFill="1" applyBorder="1" applyAlignment="1" applyProtection="1">
      <alignment horizontal="center" vertical="center"/>
      <protection locked="0"/>
    </xf>
    <xf numFmtId="0" fontId="9" fillId="29" borderId="9" xfId="1" applyFont="1" applyFill="1" applyBorder="1" applyAlignment="1">
      <alignment horizontal="center" vertical="center"/>
    </xf>
    <xf numFmtId="0" fontId="9" fillId="29" borderId="35" xfId="1" applyFont="1" applyFill="1" applyBorder="1" applyAlignment="1">
      <alignment horizontal="center" vertical="center"/>
    </xf>
    <xf numFmtId="49" fontId="9" fillId="29" borderId="13" xfId="1" applyNumberFormat="1" applyFont="1" applyFill="1" applyBorder="1" applyAlignment="1" applyProtection="1">
      <alignment horizontal="center" vertical="center"/>
      <protection locked="0"/>
    </xf>
    <xf numFmtId="0" fontId="9" fillId="29" borderId="14" xfId="1" applyFont="1" applyFill="1" applyBorder="1" applyAlignment="1" applyProtection="1">
      <alignment horizontal="center" vertical="center"/>
      <protection locked="0"/>
    </xf>
    <xf numFmtId="0" fontId="9" fillId="29" borderId="14" xfId="1" applyFont="1" applyFill="1" applyBorder="1" applyAlignment="1">
      <alignment horizontal="center" vertical="center"/>
    </xf>
    <xf numFmtId="0" fontId="9" fillId="29" borderId="13" xfId="1" applyFont="1" applyFill="1" applyBorder="1" applyAlignment="1" applyProtection="1">
      <alignment horizontal="center" vertical="center"/>
      <protection locked="0"/>
    </xf>
    <xf numFmtId="0" fontId="9" fillId="29" borderId="13" xfId="1" applyFont="1" applyFill="1" applyBorder="1" applyAlignment="1">
      <alignment horizontal="center" vertical="center"/>
    </xf>
    <xf numFmtId="0" fontId="9" fillId="29" borderId="37" xfId="1" applyFont="1" applyFill="1" applyBorder="1" applyAlignment="1">
      <alignment horizontal="center" vertical="center"/>
    </xf>
    <xf numFmtId="49" fontId="9" fillId="26" borderId="9" xfId="1" applyNumberFormat="1" applyFont="1" applyFill="1" applyBorder="1" applyAlignment="1" applyProtection="1">
      <alignment horizontal="center" vertical="center"/>
      <protection locked="0"/>
    </xf>
    <xf numFmtId="0" fontId="9" fillId="26" borderId="10" xfId="1" applyFont="1" applyFill="1" applyBorder="1" applyAlignment="1">
      <alignment horizontal="center" vertical="center"/>
    </xf>
    <xf numFmtId="0" fontId="9" fillId="26" borderId="9" xfId="1" applyFont="1" applyFill="1" applyBorder="1" applyAlignment="1" applyProtection="1">
      <alignment horizontal="center" vertical="center"/>
      <protection locked="0"/>
    </xf>
    <xf numFmtId="0" fontId="9" fillId="26" borderId="10" xfId="1" applyFont="1" applyFill="1" applyBorder="1" applyAlignment="1" applyProtection="1">
      <alignment horizontal="center" vertical="center"/>
      <protection locked="0"/>
    </xf>
    <xf numFmtId="0" fontId="9" fillId="26" borderId="9" xfId="1" applyFont="1" applyFill="1" applyBorder="1" applyAlignment="1">
      <alignment horizontal="center" vertical="center"/>
    </xf>
    <xf numFmtId="0" fontId="9" fillId="26" borderId="35" xfId="1" applyFont="1" applyFill="1" applyBorder="1" applyAlignment="1">
      <alignment horizontal="center" vertical="center"/>
    </xf>
    <xf numFmtId="49" fontId="9" fillId="26" borderId="13" xfId="1" applyNumberFormat="1" applyFont="1" applyFill="1" applyBorder="1" applyAlignment="1" applyProtection="1">
      <alignment horizontal="center" vertical="center"/>
      <protection locked="0"/>
    </xf>
    <xf numFmtId="0" fontId="9" fillId="26" borderId="14" xfId="1" applyFont="1" applyFill="1" applyBorder="1" applyAlignment="1" applyProtection="1">
      <alignment horizontal="center" vertical="center"/>
      <protection locked="0"/>
    </xf>
    <xf numFmtId="0" fontId="9" fillId="26" borderId="14" xfId="1" applyFont="1" applyFill="1" applyBorder="1" applyAlignment="1">
      <alignment horizontal="center" vertical="center"/>
    </xf>
    <xf numFmtId="0" fontId="9" fillId="26" borderId="13" xfId="1" applyFont="1" applyFill="1" applyBorder="1" applyAlignment="1" applyProtection="1">
      <alignment horizontal="center" vertical="center"/>
      <protection locked="0"/>
    </xf>
    <xf numFmtId="0" fontId="9" fillId="26" borderId="13" xfId="1" applyFont="1" applyFill="1" applyBorder="1" applyAlignment="1">
      <alignment horizontal="center" vertical="center"/>
    </xf>
    <xf numFmtId="0" fontId="9" fillId="26" borderId="37" xfId="1" applyFont="1" applyFill="1" applyBorder="1" applyAlignment="1">
      <alignment horizontal="center" vertical="center"/>
    </xf>
    <xf numFmtId="49" fontId="9" fillId="22" borderId="9" xfId="1" applyNumberFormat="1" applyFont="1" applyFill="1" applyBorder="1" applyAlignment="1" applyProtection="1">
      <alignment horizontal="center" vertical="center"/>
      <protection locked="0"/>
    </xf>
    <xf numFmtId="0" fontId="9" fillId="22" borderId="10" xfId="1" applyFont="1" applyFill="1" applyBorder="1" applyAlignment="1" applyProtection="1">
      <alignment horizontal="center" vertical="center"/>
      <protection locked="0"/>
    </xf>
    <xf numFmtId="0" fontId="9" fillId="22" borderId="10" xfId="1" applyFont="1" applyFill="1" applyBorder="1" applyAlignment="1">
      <alignment horizontal="center" vertical="center"/>
    </xf>
    <xf numFmtId="0" fontId="9" fillId="22" borderId="9" xfId="1" applyFont="1" applyFill="1" applyBorder="1" applyAlignment="1" applyProtection="1">
      <alignment horizontal="center" vertical="center"/>
      <protection locked="0"/>
    </xf>
    <xf numFmtId="0" fontId="9" fillId="22" borderId="9" xfId="1" applyFont="1" applyFill="1" applyBorder="1" applyAlignment="1">
      <alignment horizontal="center" vertical="center"/>
    </xf>
    <xf numFmtId="0" fontId="9" fillId="22" borderId="35" xfId="1" applyFont="1" applyFill="1" applyBorder="1" applyAlignment="1">
      <alignment horizontal="center" vertical="center"/>
    </xf>
    <xf numFmtId="49" fontId="14" fillId="18" borderId="6" xfId="1" applyNumberFormat="1" applyFont="1" applyFill="1" applyBorder="1" applyAlignment="1">
      <alignment horizontal="center" vertical="center" wrapText="1"/>
    </xf>
    <xf numFmtId="49" fontId="14" fillId="18" borderId="7" xfId="1" applyNumberFormat="1" applyFont="1" applyFill="1" applyBorder="1" applyAlignment="1">
      <alignment horizontal="center" vertical="center" wrapText="1"/>
    </xf>
    <xf numFmtId="49" fontId="14" fillId="18" borderId="34" xfId="1" applyNumberFormat="1" applyFont="1" applyFill="1" applyBorder="1" applyAlignment="1">
      <alignment horizontal="center" vertical="center" wrapText="1"/>
    </xf>
    <xf numFmtId="49" fontId="14" fillId="18" borderId="25" xfId="1" applyNumberFormat="1" applyFont="1" applyFill="1" applyBorder="1" applyAlignment="1">
      <alignment horizontal="center" vertical="center" wrapText="1"/>
    </xf>
    <xf numFmtId="0" fontId="14" fillId="18" borderId="6" xfId="1" applyFont="1" applyFill="1" applyBorder="1" applyAlignment="1">
      <alignment horizontal="center" vertical="center" wrapText="1"/>
    </xf>
    <xf numFmtId="0" fontId="14" fillId="18" borderId="7" xfId="1" applyFont="1" applyFill="1" applyBorder="1" applyAlignment="1">
      <alignment horizontal="center" vertical="center" wrapText="1"/>
    </xf>
    <xf numFmtId="0" fontId="14" fillId="18" borderId="8" xfId="1" applyFont="1" applyFill="1" applyBorder="1" applyAlignment="1">
      <alignment horizontal="center" vertical="center" wrapText="1"/>
    </xf>
    <xf numFmtId="16" fontId="9" fillId="0" borderId="16" xfId="1" quotePrefix="1" applyNumberFormat="1" applyFont="1" applyBorder="1" applyAlignment="1">
      <alignment horizontal="center" vertical="center"/>
    </xf>
    <xf numFmtId="16" fontId="9" fillId="0" borderId="11" xfId="1" applyNumberFormat="1" applyFont="1" applyBorder="1" applyAlignment="1">
      <alignment horizontal="center" vertical="center"/>
    </xf>
    <xf numFmtId="16" fontId="9" fillId="27" borderId="11" xfId="1" quotePrefix="1" applyNumberFormat="1" applyFont="1" applyFill="1" applyBorder="1" applyAlignment="1">
      <alignment horizontal="center" vertical="center"/>
    </xf>
    <xf numFmtId="49" fontId="9" fillId="0" borderId="9" xfId="1" applyNumberFormat="1" applyFont="1" applyBorder="1" applyAlignment="1" applyProtection="1">
      <alignment horizontal="center" vertical="center"/>
      <protection locked="0"/>
    </xf>
    <xf numFmtId="0" fontId="9" fillId="0" borderId="10" xfId="1" applyFont="1" applyBorder="1" applyAlignment="1">
      <alignment horizontal="center" vertical="center"/>
    </xf>
    <xf numFmtId="0" fontId="9" fillId="0" borderId="9" xfId="1" applyFont="1" applyBorder="1" applyAlignment="1" applyProtection="1">
      <alignment horizontal="center" vertical="center"/>
      <protection locked="0"/>
    </xf>
    <xf numFmtId="49" fontId="14" fillId="18" borderId="8" xfId="1" applyNumberFormat="1" applyFont="1" applyFill="1" applyBorder="1" applyAlignment="1">
      <alignment horizontal="center" vertical="center" wrapText="1"/>
    </xf>
    <xf numFmtId="49" fontId="9" fillId="0" borderId="13" xfId="1" applyNumberFormat="1" applyFont="1" applyBorder="1" applyAlignment="1" applyProtection="1">
      <alignment horizontal="center" vertical="center"/>
      <protection locked="0"/>
    </xf>
    <xf numFmtId="0" fontId="9" fillId="0" borderId="14" xfId="1" applyFont="1" applyBorder="1" applyAlignment="1">
      <alignment horizontal="center" vertical="center"/>
    </xf>
    <xf numFmtId="16" fontId="9" fillId="0" borderId="14" xfId="1" quotePrefix="1" applyNumberFormat="1" applyFont="1" applyBorder="1" applyAlignment="1">
      <alignment horizontal="center" vertical="center"/>
    </xf>
    <xf numFmtId="0" fontId="9" fillId="0" borderId="13" xfId="1" applyFont="1" applyBorder="1" applyAlignment="1" applyProtection="1">
      <alignment horizontal="center" vertical="center"/>
      <protection locked="0"/>
    </xf>
    <xf numFmtId="0" fontId="9" fillId="0" borderId="33" xfId="1" applyFont="1" applyBorder="1" applyAlignment="1">
      <alignment horizontal="center" vertical="center"/>
    </xf>
    <xf numFmtId="0" fontId="9" fillId="0" borderId="13" xfId="1" applyFont="1" applyBorder="1" applyAlignment="1">
      <alignment horizontal="center" vertical="center"/>
    </xf>
    <xf numFmtId="0" fontId="9" fillId="0" borderId="13" xfId="1" applyFont="1" applyBorder="1" applyAlignment="1">
      <alignment vertical="center"/>
    </xf>
    <xf numFmtId="0" fontId="9" fillId="0" borderId="14" xfId="1" applyFont="1" applyBorder="1" applyAlignment="1">
      <alignment vertical="center"/>
    </xf>
    <xf numFmtId="0" fontId="9" fillId="0" borderId="37" xfId="1" applyFont="1" applyBorder="1" applyAlignment="1">
      <alignment vertical="center"/>
    </xf>
    <xf numFmtId="0" fontId="9" fillId="30" borderId="0" xfId="1" applyFont="1" applyFill="1"/>
    <xf numFmtId="0" fontId="9" fillId="30" borderId="0" xfId="1" applyFont="1" applyFill="1" applyAlignment="1">
      <alignment vertical="center" wrapText="1"/>
    </xf>
    <xf numFmtId="16" fontId="9" fillId="0" borderId="11" xfId="1" quotePrefix="1" applyNumberFormat="1" applyFont="1" applyBorder="1" applyAlignment="1">
      <alignment horizontal="center" vertical="center"/>
    </xf>
    <xf numFmtId="0" fontId="9" fillId="27" borderId="18" xfId="1" applyFont="1" applyFill="1" applyBorder="1" applyAlignment="1" applyProtection="1">
      <alignment horizontal="center" vertical="center"/>
      <protection locked="0"/>
    </xf>
    <xf numFmtId="16" fontId="9" fillId="23" borderId="11" xfId="1" quotePrefix="1" applyNumberFormat="1" applyFont="1" applyFill="1" applyBorder="1" applyAlignment="1">
      <alignment horizontal="center" vertical="center"/>
    </xf>
    <xf numFmtId="0" fontId="9" fillId="0" borderId="11" xfId="1" quotePrefix="1" applyFont="1" applyBorder="1" applyAlignment="1">
      <alignment horizontal="center" vertical="center"/>
    </xf>
    <xf numFmtId="0" fontId="9" fillId="0" borderId="41" xfId="1" applyFont="1" applyBorder="1" applyAlignment="1" applyProtection="1">
      <alignment horizontal="center" vertical="center"/>
      <protection locked="0"/>
    </xf>
    <xf numFmtId="49" fontId="9" fillId="0" borderId="16" xfId="1" applyNumberFormat="1" applyFont="1" applyBorder="1" applyAlignment="1" applyProtection="1">
      <alignment horizontal="center" vertical="center"/>
      <protection locked="0"/>
    </xf>
    <xf numFmtId="0" fontId="9" fillId="0" borderId="16" xfId="1" applyFont="1" applyBorder="1" applyAlignment="1">
      <alignment horizontal="center" vertical="center" wrapText="1"/>
    </xf>
    <xf numFmtId="0" fontId="9" fillId="0" borderId="12" xfId="1" applyFont="1" applyBorder="1" applyAlignment="1" applyProtection="1">
      <alignment vertical="center"/>
      <protection locked="0"/>
    </xf>
    <xf numFmtId="0" fontId="9" fillId="0" borderId="13" xfId="1" applyFont="1" applyBorder="1" applyAlignment="1" applyProtection="1">
      <alignment vertical="center"/>
      <protection locked="0"/>
    </xf>
    <xf numFmtId="0" fontId="9" fillId="27" borderId="48" xfId="1" applyFont="1" applyFill="1" applyBorder="1" applyAlignment="1">
      <alignment horizontal="center" vertical="center"/>
    </xf>
    <xf numFmtId="0" fontId="9" fillId="27" borderId="28" xfId="1" applyFont="1" applyFill="1" applyBorder="1" applyAlignment="1">
      <alignment horizontal="center" vertical="center"/>
    </xf>
    <xf numFmtId="0" fontId="9" fillId="27" borderId="11" xfId="1" applyFont="1" applyFill="1" applyBorder="1" applyAlignment="1" applyProtection="1">
      <alignment horizontal="center" vertical="center" wrapText="1"/>
      <protection locked="0"/>
    </xf>
    <xf numFmtId="0" fontId="9" fillId="0" borderId="15" xfId="1" applyFont="1" applyBorder="1" applyAlignment="1" applyProtection="1">
      <alignment horizontal="center" vertical="center" wrapText="1"/>
      <protection locked="0"/>
    </xf>
    <xf numFmtId="0" fontId="9" fillId="0" borderId="11" xfId="1" applyFont="1" applyBorder="1" applyAlignment="1" applyProtection="1">
      <alignment horizontal="center" vertical="center" wrapText="1"/>
      <protection locked="0"/>
    </xf>
    <xf numFmtId="0" fontId="9" fillId="23" borderId="11" xfId="1" applyFont="1" applyFill="1" applyBorder="1" applyAlignment="1" applyProtection="1">
      <alignment horizontal="center" vertical="center" wrapText="1"/>
      <protection locked="0"/>
    </xf>
    <xf numFmtId="0" fontId="9" fillId="0" borderId="16" xfId="1" applyFont="1" applyBorder="1" applyAlignment="1" applyProtection="1">
      <alignment horizontal="center" vertical="center" wrapText="1"/>
      <protection locked="0"/>
    </xf>
    <xf numFmtId="0" fontId="9" fillId="26" borderId="16" xfId="1" applyFont="1" applyFill="1" applyBorder="1" applyAlignment="1" applyProtection="1">
      <alignment horizontal="center" vertical="center" wrapText="1"/>
      <protection locked="0"/>
    </xf>
    <xf numFmtId="0" fontId="9" fillId="0" borderId="14" xfId="1" applyFont="1" applyBorder="1" applyAlignment="1" applyProtection="1">
      <alignment horizontal="center" vertical="center" wrapText="1"/>
      <protection locked="0"/>
    </xf>
    <xf numFmtId="0" fontId="9" fillId="22" borderId="10" xfId="1" applyFont="1" applyFill="1" applyBorder="1" applyAlignment="1" applyProtection="1">
      <alignment horizontal="center" vertical="center" wrapText="1"/>
      <protection locked="0"/>
    </xf>
    <xf numFmtId="0" fontId="9" fillId="22" borderId="14" xfId="1" applyFont="1" applyFill="1" applyBorder="1" applyAlignment="1" applyProtection="1">
      <alignment horizontal="center" vertical="center" wrapText="1"/>
      <protection locked="0"/>
    </xf>
    <xf numFmtId="0" fontId="9" fillId="0" borderId="41" xfId="1" applyFont="1" applyBorder="1" applyAlignment="1">
      <alignment horizontal="center" vertical="center" wrapText="1"/>
    </xf>
    <xf numFmtId="0" fontId="9" fillId="27" borderId="20" xfId="1" applyFont="1" applyFill="1" applyBorder="1" applyAlignment="1">
      <alignment horizontal="center" vertical="center" wrapText="1"/>
    </xf>
    <xf numFmtId="0" fontId="9" fillId="22" borderId="22" xfId="1" applyFont="1" applyFill="1" applyBorder="1" applyAlignment="1">
      <alignment horizontal="center" vertical="center" wrapText="1"/>
    </xf>
    <xf numFmtId="0" fontId="9" fillId="0" borderId="20" xfId="1" applyFont="1" applyBorder="1" applyAlignment="1">
      <alignment horizontal="center" vertical="center" wrapText="1"/>
    </xf>
    <xf numFmtId="0" fontId="9" fillId="23" borderId="20" xfId="1" applyFont="1" applyFill="1" applyBorder="1" applyAlignment="1">
      <alignment horizontal="center" vertical="center" wrapText="1"/>
    </xf>
    <xf numFmtId="16" fontId="9" fillId="23" borderId="20" xfId="1" quotePrefix="1" applyNumberFormat="1" applyFont="1" applyFill="1" applyBorder="1" applyAlignment="1">
      <alignment horizontal="center" vertical="center" wrapText="1"/>
    </xf>
    <xf numFmtId="0" fontId="9" fillId="22" borderId="31" xfId="1" applyFont="1" applyFill="1" applyBorder="1" applyAlignment="1">
      <alignment horizontal="center" vertical="center" wrapText="1"/>
    </xf>
    <xf numFmtId="0" fontId="9" fillId="0" borderId="40" xfId="1" applyFont="1" applyBorder="1" applyAlignment="1">
      <alignment horizontal="center" vertical="center" wrapText="1"/>
    </xf>
    <xf numFmtId="0" fontId="9" fillId="26" borderId="20" xfId="1" applyFont="1" applyFill="1" applyBorder="1" applyAlignment="1">
      <alignment horizontal="center" vertical="center" wrapText="1"/>
    </xf>
    <xf numFmtId="0" fontId="9" fillId="22" borderId="43" xfId="1" applyFont="1" applyFill="1" applyBorder="1" applyAlignment="1" applyProtection="1">
      <alignment horizontal="center" vertical="center" wrapText="1"/>
      <protection locked="0"/>
    </xf>
    <xf numFmtId="0" fontId="9" fillId="26" borderId="11" xfId="1" applyFont="1" applyFill="1" applyBorder="1" applyAlignment="1" applyProtection="1">
      <alignment horizontal="center" vertical="center" wrapText="1"/>
      <protection locked="0"/>
    </xf>
    <xf numFmtId="0" fontId="9" fillId="26" borderId="36" xfId="1" applyFont="1" applyFill="1" applyBorder="1" applyAlignment="1">
      <alignment horizontal="center" vertical="center" wrapText="1"/>
    </xf>
    <xf numFmtId="0" fontId="9" fillId="0" borderId="12" xfId="1" applyFont="1" applyBorder="1" applyAlignment="1">
      <alignment vertical="center"/>
    </xf>
    <xf numFmtId="0" fontId="9" fillId="0" borderId="11" xfId="1" applyFont="1" applyBorder="1" applyAlignment="1" applyProtection="1">
      <alignment vertical="center"/>
      <protection locked="0"/>
    </xf>
    <xf numFmtId="0" fontId="9" fillId="0" borderId="10" xfId="1" quotePrefix="1" applyFont="1" applyBorder="1" applyAlignment="1" applyProtection="1">
      <alignment horizontal="center" vertical="center"/>
      <protection locked="0"/>
    </xf>
    <xf numFmtId="0" fontId="14" fillId="18" borderId="49" xfId="1" applyFont="1" applyFill="1" applyBorder="1" applyAlignment="1">
      <alignment horizontal="center" vertical="center" wrapText="1"/>
    </xf>
    <xf numFmtId="0" fontId="9" fillId="0" borderId="14" xfId="1" applyFont="1" applyBorder="1" applyAlignment="1" applyProtection="1">
      <alignment vertical="center"/>
      <protection locked="0"/>
    </xf>
    <xf numFmtId="164" fontId="9" fillId="27" borderId="48" xfId="1" applyNumberFormat="1" applyFont="1" applyFill="1" applyBorder="1" applyAlignment="1">
      <alignment horizontal="center" vertical="center"/>
    </xf>
    <xf numFmtId="164" fontId="9" fillId="27" borderId="18" xfId="1" applyNumberFormat="1" applyFont="1" applyFill="1" applyBorder="1" applyAlignment="1" applyProtection="1">
      <alignment horizontal="center" vertical="center"/>
      <protection locked="0"/>
    </xf>
    <xf numFmtId="164" fontId="9" fillId="27" borderId="46" xfId="1" applyNumberFormat="1" applyFont="1" applyFill="1" applyBorder="1" applyAlignment="1" applyProtection="1">
      <alignment horizontal="center" vertical="center"/>
      <protection locked="0"/>
    </xf>
    <xf numFmtId="164" fontId="9" fillId="0" borderId="16" xfId="1" applyNumberFormat="1" applyFont="1" applyBorder="1" applyAlignment="1">
      <alignment horizontal="center" vertical="center"/>
    </xf>
    <xf numFmtId="164" fontId="9" fillId="0" borderId="11" xfId="1" applyNumberFormat="1" applyFont="1" applyBorder="1" applyAlignment="1" applyProtection="1">
      <alignment horizontal="center" vertical="center"/>
      <protection locked="0"/>
    </xf>
    <xf numFmtId="164" fontId="9" fillId="0" borderId="36" xfId="1" applyNumberFormat="1" applyFont="1" applyBorder="1" applyAlignment="1" applyProtection="1">
      <alignment horizontal="center" vertical="center"/>
      <protection locked="0"/>
    </xf>
    <xf numFmtId="164" fontId="9" fillId="0" borderId="21" xfId="1" applyNumberFormat="1" applyFont="1" applyBorder="1" applyAlignment="1">
      <alignment horizontal="center" vertical="center"/>
    </xf>
    <xf numFmtId="164" fontId="9" fillId="0" borderId="20" xfId="1" applyNumberFormat="1" applyFont="1" applyBorder="1" applyAlignment="1" applyProtection="1">
      <alignment horizontal="center" vertical="center"/>
      <protection locked="0"/>
    </xf>
    <xf numFmtId="164" fontId="9" fillId="23" borderId="21" xfId="1" applyNumberFormat="1" applyFont="1" applyFill="1" applyBorder="1" applyAlignment="1">
      <alignment horizontal="center" vertical="center"/>
    </xf>
    <xf numFmtId="164" fontId="9" fillId="23" borderId="11" xfId="1" applyNumberFormat="1" applyFont="1" applyFill="1" applyBorder="1" applyAlignment="1" applyProtection="1">
      <alignment horizontal="center" vertical="center"/>
      <protection locked="0"/>
    </xf>
    <xf numFmtId="164" fontId="9" fillId="23" borderId="20" xfId="1" applyNumberFormat="1" applyFont="1" applyFill="1" applyBorder="1" applyAlignment="1" applyProtection="1">
      <alignment horizontal="center" vertical="center"/>
      <protection locked="0"/>
    </xf>
    <xf numFmtId="164" fontId="9" fillId="23" borderId="36" xfId="1" applyNumberFormat="1" applyFont="1" applyFill="1" applyBorder="1" applyAlignment="1" applyProtection="1">
      <alignment horizontal="center" vertical="center"/>
      <protection locked="0"/>
    </xf>
    <xf numFmtId="164" fontId="9" fillId="0" borderId="11" xfId="1" applyNumberFormat="1" applyFont="1" applyBorder="1" applyAlignment="1" applyProtection="1">
      <alignment vertical="center"/>
      <protection locked="0"/>
    </xf>
    <xf numFmtId="164" fontId="9" fillId="0" borderId="36" xfId="1" applyNumberFormat="1" applyFont="1" applyBorder="1" applyAlignment="1" applyProtection="1">
      <alignment vertical="center"/>
      <protection locked="0"/>
    </xf>
    <xf numFmtId="164" fontId="9" fillId="0" borderId="33" xfId="1" applyNumberFormat="1" applyFont="1" applyBorder="1" applyAlignment="1">
      <alignment horizontal="center" vertical="center"/>
    </xf>
    <xf numFmtId="164" fontId="9" fillId="0" borderId="14" xfId="1" applyNumberFormat="1" applyFont="1" applyBorder="1" applyAlignment="1" applyProtection="1">
      <alignment vertical="center"/>
      <protection locked="0"/>
    </xf>
    <xf numFmtId="164" fontId="9" fillId="0" borderId="37" xfId="1" applyNumberFormat="1" applyFont="1" applyBorder="1" applyAlignment="1" applyProtection="1">
      <alignment vertical="center"/>
      <protection locked="0"/>
    </xf>
    <xf numFmtId="164" fontId="9" fillId="26" borderId="11" xfId="1" applyNumberFormat="1" applyFont="1" applyFill="1" applyBorder="1" applyAlignment="1" applyProtection="1">
      <alignment horizontal="center" vertical="center"/>
      <protection locked="0"/>
    </xf>
    <xf numFmtId="164" fontId="9" fillId="26" borderId="36" xfId="1" applyNumberFormat="1" applyFont="1" applyFill="1" applyBorder="1" applyAlignment="1" applyProtection="1">
      <alignment horizontal="center" vertical="center"/>
      <protection locked="0"/>
    </xf>
    <xf numFmtId="164" fontId="9" fillId="26" borderId="21" xfId="1" applyNumberFormat="1" applyFont="1" applyFill="1" applyBorder="1" applyAlignment="1">
      <alignment horizontal="center" vertical="center"/>
    </xf>
    <xf numFmtId="164" fontId="9" fillId="26" borderId="20" xfId="1" applyNumberFormat="1" applyFont="1" applyFill="1" applyBorder="1" applyAlignment="1" applyProtection="1">
      <alignment horizontal="center" vertical="center"/>
      <protection locked="0"/>
    </xf>
    <xf numFmtId="164" fontId="9" fillId="0" borderId="14" xfId="1" applyNumberFormat="1" applyFont="1" applyBorder="1" applyAlignment="1" applyProtection="1">
      <alignment horizontal="center" vertical="center"/>
      <protection locked="0"/>
    </xf>
    <xf numFmtId="164" fontId="9" fillId="0" borderId="31" xfId="1" applyNumberFormat="1" applyFont="1" applyBorder="1" applyAlignment="1" applyProtection="1">
      <alignment horizontal="center" vertical="center"/>
      <protection locked="0"/>
    </xf>
    <xf numFmtId="164" fontId="9" fillId="30" borderId="0" xfId="1" applyNumberFormat="1" applyFont="1" applyFill="1"/>
    <xf numFmtId="164" fontId="9" fillId="0" borderId="37" xfId="1" applyNumberFormat="1" applyFont="1" applyBorder="1" applyAlignment="1" applyProtection="1">
      <alignment horizontal="center" vertical="center"/>
      <protection locked="0"/>
    </xf>
    <xf numFmtId="164" fontId="9" fillId="27" borderId="29" xfId="1" applyNumberFormat="1" applyFont="1" applyFill="1" applyBorder="1" applyAlignment="1" applyProtection="1">
      <alignment horizontal="center" vertical="center"/>
      <protection locked="0"/>
    </xf>
    <xf numFmtId="0" fontId="9" fillId="0" borderId="11" xfId="1" applyFont="1" applyBorder="1" applyAlignment="1">
      <alignment vertical="center"/>
    </xf>
    <xf numFmtId="0" fontId="9" fillId="22" borderId="9" xfId="1" applyFont="1" applyFill="1" applyBorder="1" applyAlignment="1">
      <alignment vertical="center"/>
    </xf>
    <xf numFmtId="0" fontId="9" fillId="22" borderId="10" xfId="1" applyFont="1" applyFill="1" applyBorder="1" applyAlignment="1">
      <alignment vertical="center"/>
    </xf>
    <xf numFmtId="0" fontId="9" fillId="0" borderId="9" xfId="1" applyFont="1" applyBorder="1" applyAlignment="1">
      <alignment horizontal="center" vertical="center"/>
    </xf>
    <xf numFmtId="0" fontId="9" fillId="0" borderId="35" xfId="1" applyFont="1" applyBorder="1" applyAlignment="1">
      <alignment horizontal="center" vertical="center"/>
    </xf>
    <xf numFmtId="0" fontId="9" fillId="0" borderId="37" xfId="1" applyFont="1" applyBorder="1" applyAlignment="1">
      <alignment horizontal="center" vertical="center"/>
    </xf>
    <xf numFmtId="0" fontId="9" fillId="22" borderId="13" xfId="1" applyFont="1" applyFill="1" applyBorder="1" applyAlignment="1">
      <alignment horizontal="center" vertical="center"/>
    </xf>
    <xf numFmtId="0" fontId="9" fillId="22" borderId="37" xfId="1" applyFont="1" applyFill="1" applyBorder="1" applyAlignment="1">
      <alignment horizontal="center" vertical="center"/>
    </xf>
    <xf numFmtId="164" fontId="9" fillId="0" borderId="41" xfId="1" applyNumberFormat="1" applyFont="1" applyBorder="1" applyAlignment="1">
      <alignment horizontal="center" vertical="center"/>
    </xf>
    <xf numFmtId="0" fontId="9" fillId="0" borderId="39" xfId="1" applyFont="1" applyBorder="1" applyAlignment="1">
      <alignment horizontal="center" vertical="center"/>
    </xf>
    <xf numFmtId="164" fontId="9" fillId="0" borderId="11" xfId="1" applyNumberFormat="1" applyFont="1" applyBorder="1" applyAlignment="1">
      <alignment horizontal="center" vertical="center"/>
    </xf>
    <xf numFmtId="164" fontId="9" fillId="0" borderId="36" xfId="1" applyNumberFormat="1" applyFont="1" applyBorder="1" applyAlignment="1">
      <alignment horizontal="center" vertical="center"/>
    </xf>
    <xf numFmtId="164" fontId="9" fillId="23" borderId="11" xfId="1" applyNumberFormat="1" applyFont="1" applyFill="1" applyBorder="1" applyAlignment="1">
      <alignment horizontal="center" vertical="center"/>
    </xf>
    <xf numFmtId="164" fontId="9" fillId="23" borderId="20" xfId="1" applyNumberFormat="1" applyFont="1" applyFill="1" applyBorder="1" applyAlignment="1">
      <alignment horizontal="center" vertical="center"/>
    </xf>
    <xf numFmtId="164" fontId="9" fillId="23" borderId="36" xfId="1" applyNumberFormat="1" applyFont="1" applyFill="1" applyBorder="1" applyAlignment="1">
      <alignment horizontal="center" vertical="center"/>
    </xf>
    <xf numFmtId="164" fontId="9" fillId="0" borderId="20" xfId="1" applyNumberFormat="1" applyFont="1" applyBorder="1" applyAlignment="1">
      <alignment horizontal="center" vertical="center"/>
    </xf>
    <xf numFmtId="164" fontId="9" fillId="0" borderId="39" xfId="1" applyNumberFormat="1" applyFont="1" applyBorder="1" applyAlignment="1">
      <alignment horizontal="center" vertical="center"/>
    </xf>
    <xf numFmtId="164" fontId="9" fillId="0" borderId="40" xfId="1" applyNumberFormat="1" applyFont="1" applyBorder="1" applyAlignment="1">
      <alignment horizontal="center" vertical="center"/>
    </xf>
    <xf numFmtId="164" fontId="9" fillId="26" borderId="11" xfId="1" applyNumberFormat="1" applyFont="1" applyFill="1" applyBorder="1" applyAlignment="1">
      <alignment horizontal="center" vertical="center"/>
    </xf>
    <xf numFmtId="164" fontId="9" fillId="26" borderId="36" xfId="1" applyNumberFormat="1" applyFont="1" applyFill="1" applyBorder="1" applyAlignment="1">
      <alignment horizontal="center" vertical="center"/>
    </xf>
    <xf numFmtId="164" fontId="9" fillId="26" borderId="20" xfId="1" applyNumberFormat="1" applyFont="1" applyFill="1" applyBorder="1" applyAlignment="1">
      <alignment horizontal="center" vertical="center"/>
    </xf>
    <xf numFmtId="164" fontId="9" fillId="0" borderId="11" xfId="1" applyNumberFormat="1" applyFont="1" applyBorder="1" applyAlignment="1">
      <alignment vertical="center"/>
    </xf>
    <xf numFmtId="0" fontId="9" fillId="30" borderId="0" xfId="1" applyFont="1" applyFill="1" applyAlignment="1">
      <alignment horizontal="center" vertical="center"/>
    </xf>
    <xf numFmtId="164" fontId="9" fillId="30" borderId="0" xfId="1" applyNumberFormat="1" applyFont="1" applyFill="1" applyAlignment="1">
      <alignment horizontal="center" vertical="center"/>
    </xf>
    <xf numFmtId="0" fontId="9" fillId="22" borderId="23" xfId="1" applyFont="1" applyFill="1" applyBorder="1" applyAlignment="1">
      <alignment horizontal="center" vertical="center"/>
    </xf>
    <xf numFmtId="164" fontId="9" fillId="22" borderId="23" xfId="1" applyNumberFormat="1" applyFont="1" applyFill="1" applyBorder="1" applyAlignment="1">
      <alignment horizontal="center" vertical="center"/>
    </xf>
    <xf numFmtId="164" fontId="9" fillId="22" borderId="10" xfId="1" applyNumberFormat="1" applyFont="1" applyFill="1" applyBorder="1" applyAlignment="1" applyProtection="1">
      <alignment vertical="center"/>
      <protection locked="0"/>
    </xf>
    <xf numFmtId="164" fontId="9" fillId="22" borderId="35" xfId="1" applyNumberFormat="1" applyFont="1" applyFill="1" applyBorder="1" applyAlignment="1" applyProtection="1">
      <alignment vertical="center"/>
      <protection locked="0"/>
    </xf>
    <xf numFmtId="0" fontId="9" fillId="22" borderId="10" xfId="1" applyFont="1" applyFill="1" applyBorder="1" applyAlignment="1" applyProtection="1">
      <alignment vertical="center"/>
      <protection locked="0"/>
    </xf>
    <xf numFmtId="0" fontId="9" fillId="22" borderId="33" xfId="1" applyFont="1" applyFill="1" applyBorder="1" applyAlignment="1">
      <alignment horizontal="center" vertical="center"/>
    </xf>
    <xf numFmtId="164" fontId="9" fillId="22" borderId="33" xfId="1" applyNumberFormat="1" applyFont="1" applyFill="1" applyBorder="1" applyAlignment="1">
      <alignment horizontal="center" vertical="center"/>
    </xf>
    <xf numFmtId="164" fontId="9" fillId="22" borderId="14" xfId="1" applyNumberFormat="1" applyFont="1" applyFill="1" applyBorder="1" applyAlignment="1" applyProtection="1">
      <alignment vertical="center"/>
      <protection locked="0"/>
    </xf>
    <xf numFmtId="164" fontId="9" fillId="22" borderId="37" xfId="1" applyNumberFormat="1" applyFont="1" applyFill="1" applyBorder="1" applyAlignment="1" applyProtection="1">
      <alignment vertical="center"/>
      <protection locked="0"/>
    </xf>
    <xf numFmtId="0" fontId="9" fillId="22" borderId="14" xfId="1" applyFont="1" applyFill="1" applyBorder="1" applyAlignment="1" applyProtection="1">
      <alignment vertical="center"/>
      <protection locked="0"/>
    </xf>
    <xf numFmtId="164" fontId="9" fillId="0" borderId="14" xfId="1" applyNumberFormat="1" applyFont="1" applyBorder="1" applyAlignment="1">
      <alignment vertical="center"/>
    </xf>
    <xf numFmtId="164" fontId="9" fillId="22" borderId="10" xfId="1" applyNumberFormat="1" applyFont="1" applyFill="1" applyBorder="1" applyAlignment="1">
      <alignment vertical="center"/>
    </xf>
    <xf numFmtId="164" fontId="9" fillId="22" borderId="35" xfId="1" applyNumberFormat="1" applyFont="1" applyFill="1" applyBorder="1" applyAlignment="1">
      <alignment vertical="center"/>
    </xf>
    <xf numFmtId="0" fontId="9" fillId="22" borderId="23" xfId="1" applyFont="1" applyFill="1" applyBorder="1" applyAlignment="1">
      <alignment vertical="center"/>
    </xf>
    <xf numFmtId="164" fontId="9" fillId="22" borderId="22" xfId="1" applyNumberFormat="1" applyFont="1" applyFill="1" applyBorder="1" applyAlignment="1">
      <alignment vertical="center"/>
    </xf>
    <xf numFmtId="164" fontId="9" fillId="22" borderId="14" xfId="1" applyNumberFormat="1" applyFont="1" applyFill="1" applyBorder="1" applyAlignment="1">
      <alignment vertical="center"/>
    </xf>
    <xf numFmtId="164" fontId="9" fillId="22" borderId="37" xfId="1" applyNumberFormat="1" applyFont="1" applyFill="1" applyBorder="1" applyAlignment="1">
      <alignment vertical="center"/>
    </xf>
    <xf numFmtId="0" fontId="9" fillId="22" borderId="33" xfId="1" applyFont="1" applyFill="1" applyBorder="1" applyAlignment="1">
      <alignment vertical="center"/>
    </xf>
    <xf numFmtId="164" fontId="9" fillId="22" borderId="31" xfId="1" applyNumberFormat="1" applyFont="1" applyFill="1" applyBorder="1" applyAlignment="1">
      <alignment vertical="center"/>
    </xf>
    <xf numFmtId="164" fontId="9" fillId="22" borderId="10" xfId="1" applyNumberFormat="1" applyFont="1" applyFill="1" applyBorder="1" applyAlignment="1" applyProtection="1">
      <alignment horizontal="center" vertical="center"/>
      <protection locked="0"/>
    </xf>
    <xf numFmtId="164" fontId="9" fillId="22" borderId="35" xfId="1" applyNumberFormat="1" applyFont="1" applyFill="1" applyBorder="1" applyAlignment="1" applyProtection="1">
      <alignment horizontal="center" vertical="center"/>
      <protection locked="0"/>
    </xf>
    <xf numFmtId="164" fontId="9" fillId="22" borderId="14" xfId="1" applyNumberFormat="1" applyFont="1" applyFill="1" applyBorder="1" applyAlignment="1" applyProtection="1">
      <alignment horizontal="center" vertical="center"/>
      <protection locked="0"/>
    </xf>
    <xf numFmtId="164" fontId="9" fillId="22" borderId="37" xfId="1" applyNumberFormat="1" applyFont="1" applyFill="1" applyBorder="1" applyAlignment="1" applyProtection="1">
      <alignment horizontal="center" vertical="center"/>
      <protection locked="0"/>
    </xf>
    <xf numFmtId="49" fontId="13" fillId="17" borderId="4" xfId="1" applyNumberFormat="1" applyFont="1" applyFill="1" applyBorder="1" applyAlignment="1">
      <alignment horizontal="center" vertical="center"/>
    </xf>
    <xf numFmtId="49" fontId="13" fillId="17" borderId="17" xfId="1" applyNumberFormat="1" applyFont="1" applyFill="1" applyBorder="1" applyAlignment="1">
      <alignment horizontal="center" vertical="center"/>
    </xf>
    <xf numFmtId="0" fontId="9" fillId="16" borderId="0" xfId="1" applyFont="1" applyFill="1" applyAlignment="1">
      <alignment horizontal="center" vertical="center"/>
    </xf>
    <xf numFmtId="0" fontId="9" fillId="0" borderId="11" xfId="1" applyFont="1" applyBorder="1" applyAlignment="1">
      <alignment horizontal="center"/>
    </xf>
    <xf numFmtId="0" fontId="9" fillId="0" borderId="14" xfId="1" applyFont="1" applyBorder="1" applyAlignment="1">
      <alignment horizontal="center"/>
    </xf>
    <xf numFmtId="0" fontId="9" fillId="0" borderId="15" xfId="1" applyFont="1" applyBorder="1" applyAlignment="1">
      <alignment horizontal="center"/>
    </xf>
    <xf numFmtId="0" fontId="15" fillId="20" borderId="51" xfId="0" applyFont="1" applyFill="1" applyBorder="1" applyAlignment="1">
      <alignment wrapText="1"/>
    </xf>
    <xf numFmtId="0" fontId="15" fillId="20" borderId="52" xfId="0" applyFont="1" applyFill="1" applyBorder="1" applyAlignment="1">
      <alignment horizontal="center" wrapText="1"/>
    </xf>
    <xf numFmtId="42" fontId="9" fillId="16" borderId="0" xfId="1" applyNumberFormat="1" applyFont="1" applyFill="1" applyAlignment="1">
      <alignment horizontal="center"/>
    </xf>
    <xf numFmtId="42" fontId="9" fillId="0" borderId="0" xfId="1" applyNumberFormat="1" applyFont="1"/>
    <xf numFmtId="42" fontId="9" fillId="19" borderId="37" xfId="1" applyNumberFormat="1" applyFont="1" applyFill="1" applyBorder="1" applyAlignment="1" applyProtection="1">
      <alignment horizontal="center" vertical="center"/>
      <protection locked="0"/>
    </xf>
    <xf numFmtId="42" fontId="9" fillId="19" borderId="14" xfId="1" applyNumberFormat="1" applyFont="1" applyFill="1" applyBorder="1" applyAlignment="1" applyProtection="1">
      <alignment horizontal="center" vertical="center"/>
      <protection locked="0"/>
    </xf>
    <xf numFmtId="165" fontId="9" fillId="19" borderId="14" xfId="1" applyNumberFormat="1" applyFont="1" applyFill="1" applyBorder="1" applyAlignment="1" applyProtection="1">
      <alignment horizontal="center" vertical="center"/>
      <protection locked="0"/>
    </xf>
    <xf numFmtId="42" fontId="9" fillId="19" borderId="14" xfId="1" applyNumberFormat="1" applyFont="1" applyFill="1" applyBorder="1" applyAlignment="1" applyProtection="1">
      <alignment horizontal="center"/>
      <protection locked="0"/>
    </xf>
    <xf numFmtId="42" fontId="9" fillId="19" borderId="14" xfId="1" applyNumberFormat="1" applyFont="1" applyFill="1" applyBorder="1" applyAlignment="1">
      <alignment horizontal="center"/>
    </xf>
    <xf numFmtId="42" fontId="9" fillId="19" borderId="33" xfId="1" applyNumberFormat="1" applyFont="1" applyFill="1" applyBorder="1" applyAlignment="1" applyProtection="1">
      <alignment horizontal="center" vertical="center"/>
      <protection locked="0"/>
    </xf>
    <xf numFmtId="42" fontId="9" fillId="19" borderId="35" xfId="1" applyNumberFormat="1" applyFont="1" applyFill="1" applyBorder="1" applyAlignment="1" applyProtection="1">
      <alignment horizontal="center" vertical="center"/>
      <protection locked="0"/>
    </xf>
    <xf numFmtId="42" fontId="9" fillId="19" borderId="10" xfId="1" applyNumberFormat="1" applyFont="1" applyFill="1" applyBorder="1" applyAlignment="1" applyProtection="1">
      <alignment horizontal="center" vertical="center"/>
      <protection locked="0"/>
    </xf>
    <xf numFmtId="165" fontId="9" fillId="19" borderId="10" xfId="1" applyNumberFormat="1" applyFont="1" applyFill="1" applyBorder="1" applyAlignment="1" applyProtection="1">
      <alignment horizontal="center" vertical="center"/>
      <protection locked="0"/>
    </xf>
    <xf numFmtId="42" fontId="9" fillId="19" borderId="10" xfId="1" applyNumberFormat="1" applyFont="1" applyFill="1" applyBorder="1" applyAlignment="1" applyProtection="1">
      <alignment horizontal="center"/>
      <protection locked="0"/>
    </xf>
    <xf numFmtId="42" fontId="9" fillId="19" borderId="10" xfId="1" applyNumberFormat="1" applyFont="1" applyFill="1" applyBorder="1" applyAlignment="1">
      <alignment horizontal="center"/>
    </xf>
    <xf numFmtId="42" fontId="9" fillId="19" borderId="23" xfId="1" applyNumberFormat="1" applyFont="1" applyFill="1" applyBorder="1" applyAlignment="1" applyProtection="1">
      <alignment horizontal="center" vertical="center"/>
      <protection locked="0"/>
    </xf>
    <xf numFmtId="42" fontId="9" fillId="19" borderId="36" xfId="1" applyNumberFormat="1" applyFont="1" applyFill="1" applyBorder="1" applyAlignment="1" applyProtection="1">
      <alignment horizontal="center" vertical="center"/>
      <protection locked="0"/>
    </xf>
    <xf numFmtId="42" fontId="9" fillId="19" borderId="11" xfId="1" applyNumberFormat="1" applyFont="1" applyFill="1" applyBorder="1" applyAlignment="1" applyProtection="1">
      <alignment horizontal="center" vertical="center"/>
      <protection locked="0"/>
    </xf>
    <xf numFmtId="165" fontId="9" fillId="19" borderId="11" xfId="1" applyNumberFormat="1" applyFont="1" applyFill="1" applyBorder="1" applyAlignment="1" applyProtection="1">
      <alignment horizontal="center" vertical="center"/>
      <protection locked="0"/>
    </xf>
    <xf numFmtId="42" fontId="9" fillId="19" borderId="11" xfId="1" applyNumberFormat="1" applyFont="1" applyFill="1" applyBorder="1" applyAlignment="1" applyProtection="1">
      <alignment horizontal="center"/>
      <protection locked="0"/>
    </xf>
    <xf numFmtId="42" fontId="9" fillId="19" borderId="11" xfId="1" applyNumberFormat="1" applyFont="1" applyFill="1" applyBorder="1" applyAlignment="1">
      <alignment horizontal="center"/>
    </xf>
    <xf numFmtId="42" fontId="9" fillId="19" borderId="21" xfId="1" applyNumberFormat="1" applyFont="1" applyFill="1" applyBorder="1" applyAlignment="1" applyProtection="1">
      <alignment horizontal="center" vertical="center"/>
      <protection locked="0"/>
    </xf>
    <xf numFmtId="0" fontId="9" fillId="0" borderId="16" xfId="1" applyFont="1" applyBorder="1" applyAlignment="1">
      <alignment horizontal="center"/>
    </xf>
    <xf numFmtId="49" fontId="9" fillId="19" borderId="16" xfId="1" applyNumberFormat="1" applyFont="1" applyFill="1" applyBorder="1" applyAlignment="1" applyProtection="1">
      <alignment horizontal="center"/>
      <protection locked="0"/>
    </xf>
    <xf numFmtId="49" fontId="9" fillId="19" borderId="38" xfId="1" applyNumberFormat="1" applyFont="1" applyFill="1" applyBorder="1" applyAlignment="1" applyProtection="1">
      <alignment horizontal="center"/>
      <protection locked="0"/>
    </xf>
    <xf numFmtId="42" fontId="9" fillId="19" borderId="15" xfId="1" applyNumberFormat="1" applyFont="1" applyFill="1" applyBorder="1" applyAlignment="1" applyProtection="1">
      <alignment horizontal="center"/>
      <protection locked="0"/>
    </xf>
    <xf numFmtId="42" fontId="9" fillId="19" borderId="15" xfId="1" applyNumberFormat="1" applyFont="1" applyFill="1" applyBorder="1" applyAlignment="1">
      <alignment horizontal="center"/>
    </xf>
    <xf numFmtId="42" fontId="9" fillId="19" borderId="16" xfId="1" applyNumberFormat="1" applyFont="1" applyFill="1" applyBorder="1" applyAlignment="1" applyProtection="1">
      <alignment horizontal="center" vertical="center"/>
      <protection locked="0"/>
    </xf>
    <xf numFmtId="42" fontId="9" fillId="19" borderId="42" xfId="1" applyNumberFormat="1" applyFont="1" applyFill="1" applyBorder="1" applyAlignment="1" applyProtection="1">
      <alignment horizontal="center" vertical="center"/>
      <protection locked="0"/>
    </xf>
    <xf numFmtId="42" fontId="9" fillId="19" borderId="15" xfId="1" applyNumberFormat="1" applyFont="1" applyFill="1" applyBorder="1" applyAlignment="1" applyProtection="1">
      <alignment horizontal="center" vertical="center"/>
      <protection locked="0"/>
    </xf>
    <xf numFmtId="165" fontId="9" fillId="19" borderId="15" xfId="1" applyNumberFormat="1" applyFont="1" applyFill="1" applyBorder="1" applyAlignment="1" applyProtection="1">
      <alignment horizontal="center" vertical="center"/>
      <protection locked="0"/>
    </xf>
    <xf numFmtId="42" fontId="9" fillId="19" borderId="30" xfId="1" applyNumberFormat="1" applyFont="1" applyFill="1" applyBorder="1" applyAlignment="1" applyProtection="1">
      <alignment horizontal="center" vertical="center"/>
      <protection locked="0"/>
    </xf>
    <xf numFmtId="0" fontId="9" fillId="0" borderId="18" xfId="1" applyFont="1" applyBorder="1" applyAlignment="1">
      <alignment horizontal="center"/>
    </xf>
    <xf numFmtId="49" fontId="9" fillId="19" borderId="15" xfId="1" applyNumberFormat="1" applyFont="1" applyFill="1" applyBorder="1" applyAlignment="1" applyProtection="1">
      <alignment horizontal="center"/>
      <protection locked="0"/>
    </xf>
    <xf numFmtId="49" fontId="9" fillId="19" borderId="19" xfId="1" applyNumberFormat="1" applyFont="1" applyFill="1" applyBorder="1" applyAlignment="1" applyProtection="1">
      <alignment horizontal="center"/>
      <protection locked="0"/>
    </xf>
    <xf numFmtId="0" fontId="0" fillId="0" borderId="11" xfId="0" applyBorder="1" applyAlignment="1">
      <alignment horizontal="center" vertical="center"/>
    </xf>
    <xf numFmtId="0" fontId="0" fillId="24" borderId="11" xfId="0" applyFill="1" applyBorder="1" applyAlignment="1">
      <alignment horizontal="center" vertical="center"/>
    </xf>
    <xf numFmtId="0" fontId="21" fillId="22" borderId="0" xfId="0" applyFont="1" applyFill="1" applyAlignment="1">
      <alignment wrapText="1"/>
    </xf>
    <xf numFmtId="0" fontId="0" fillId="0" borderId="9" xfId="0" applyBorder="1" applyAlignment="1">
      <alignment horizontal="center" vertical="center"/>
    </xf>
    <xf numFmtId="0" fontId="0" fillId="0" borderId="35" xfId="0" applyBorder="1" applyAlignment="1">
      <alignment horizontal="center" vertical="center"/>
    </xf>
    <xf numFmtId="0" fontId="0" fillId="24" borderId="12" xfId="0" applyFill="1" applyBorder="1" applyAlignment="1">
      <alignment horizontal="center" vertical="center"/>
    </xf>
    <xf numFmtId="0" fontId="0" fillId="24" borderId="36" xfId="0" applyFill="1"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xf>
    <xf numFmtId="0" fontId="0" fillId="24" borderId="12" xfId="0" applyFill="1" applyBorder="1" applyAlignment="1">
      <alignment horizontal="center" vertical="center" wrapText="1"/>
    </xf>
    <xf numFmtId="0" fontId="0" fillId="0" borderId="12" xfId="0" applyBorder="1" applyAlignment="1">
      <alignment horizontal="center" vertical="center" wrapText="1"/>
    </xf>
    <xf numFmtId="0" fontId="0" fillId="24" borderId="13" xfId="0" applyFill="1" applyBorder="1" applyAlignment="1">
      <alignment horizontal="center" vertical="center" wrapText="1"/>
    </xf>
    <xf numFmtId="0" fontId="0" fillId="24" borderId="14" xfId="0" applyFill="1" applyBorder="1" applyAlignment="1">
      <alignment horizontal="center" vertical="center"/>
    </xf>
    <xf numFmtId="0" fontId="0" fillId="24" borderId="13" xfId="0" applyFill="1" applyBorder="1" applyAlignment="1">
      <alignment horizontal="center" vertical="center"/>
    </xf>
    <xf numFmtId="0" fontId="0" fillId="24" borderId="37" xfId="0" applyFill="1" applyBorder="1" applyAlignment="1">
      <alignment horizontal="center" vertical="center"/>
    </xf>
    <xf numFmtId="0" fontId="15" fillId="20" borderId="25" xfId="0" applyFont="1" applyFill="1" applyBorder="1" applyAlignment="1">
      <alignment wrapText="1"/>
    </xf>
    <xf numFmtId="0" fontId="25" fillId="0" borderId="7" xfId="137" applyFont="1" applyBorder="1" applyAlignment="1">
      <alignment horizontal="center" vertical="center"/>
    </xf>
    <xf numFmtId="0" fontId="25" fillId="24" borderId="11" xfId="137" applyFont="1" applyFill="1" applyBorder="1" applyAlignment="1">
      <alignment horizontal="center" vertical="center"/>
    </xf>
    <xf numFmtId="0" fontId="25" fillId="0" borderId="11" xfId="137" applyFont="1" applyBorder="1" applyAlignment="1">
      <alignment horizontal="center" vertical="center"/>
    </xf>
    <xf numFmtId="0" fontId="25" fillId="24" borderId="14" xfId="137" applyFont="1" applyFill="1" applyBorder="1" applyAlignment="1">
      <alignment horizontal="center" vertical="center"/>
    </xf>
    <xf numFmtId="0" fontId="25" fillId="0" borderId="10" xfId="137" applyFont="1" applyBorder="1" applyAlignment="1">
      <alignment horizontal="center" vertical="center"/>
    </xf>
    <xf numFmtId="0" fontId="0" fillId="24" borderId="38" xfId="0" applyFill="1" applyBorder="1" applyAlignment="1">
      <alignment horizontal="center" vertical="center" wrapText="1"/>
    </xf>
    <xf numFmtId="0" fontId="0" fillId="24" borderId="28" xfId="0" applyFill="1" applyBorder="1" applyAlignment="1">
      <alignment horizontal="center" vertical="center" wrapText="1"/>
    </xf>
    <xf numFmtId="0" fontId="0" fillId="24" borderId="19" xfId="0" applyFill="1" applyBorder="1" applyAlignment="1">
      <alignment horizontal="center" vertical="center" wrapText="1"/>
    </xf>
    <xf numFmtId="0" fontId="0" fillId="24" borderId="16" xfId="0" applyFill="1" applyBorder="1" applyAlignment="1">
      <alignment horizontal="center" vertical="center"/>
    </xf>
    <xf numFmtId="0" fontId="0" fillId="24" borderId="18" xfId="0" applyFill="1" applyBorder="1" applyAlignment="1">
      <alignment horizontal="center" vertical="center"/>
    </xf>
    <xf numFmtId="0" fontId="0" fillId="24" borderId="15" xfId="0" applyFill="1" applyBorder="1" applyAlignment="1">
      <alignment horizontal="center" vertical="center"/>
    </xf>
    <xf numFmtId="0" fontId="25" fillId="24" borderId="16" xfId="137" applyFont="1" applyFill="1" applyBorder="1" applyAlignment="1">
      <alignment horizontal="center" vertical="center"/>
    </xf>
    <xf numFmtId="0" fontId="25" fillId="24" borderId="18" xfId="137" applyFont="1" applyFill="1" applyBorder="1" applyAlignment="1">
      <alignment horizontal="center" vertical="center"/>
    </xf>
    <xf numFmtId="0" fontId="25" fillId="24" borderId="15" xfId="137" applyFont="1" applyFill="1" applyBorder="1" applyAlignment="1">
      <alignment horizontal="center" vertical="center"/>
    </xf>
    <xf numFmtId="0" fontId="0" fillId="24" borderId="41" xfId="0" applyFill="1" applyBorder="1" applyAlignment="1">
      <alignment horizontal="center" vertical="center"/>
    </xf>
    <xf numFmtId="0" fontId="0" fillId="24" borderId="29" xfId="0" applyFill="1" applyBorder="1" applyAlignment="1">
      <alignment horizontal="center" vertical="center"/>
    </xf>
    <xf numFmtId="0" fontId="0" fillId="24" borderId="42" xfId="0" applyFill="1" applyBorder="1" applyAlignment="1">
      <alignment horizontal="center" vertical="center"/>
    </xf>
    <xf numFmtId="0" fontId="0" fillId="0" borderId="38" xfId="0"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25" fillId="0" borderId="16" xfId="137" applyFont="1" applyBorder="1" applyAlignment="1">
      <alignment horizontal="center" vertical="center"/>
    </xf>
    <xf numFmtId="0" fontId="25" fillId="0" borderId="18" xfId="137" applyFont="1" applyBorder="1" applyAlignment="1">
      <alignment horizontal="center" vertical="center"/>
    </xf>
    <xf numFmtId="0" fontId="25" fillId="0" borderId="15" xfId="137" applyFont="1" applyBorder="1" applyAlignment="1">
      <alignment horizontal="center" vertical="center"/>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21" fillId="22" borderId="2" xfId="0" applyFont="1" applyFill="1" applyBorder="1" applyAlignment="1">
      <alignment horizontal="left" vertical="center" wrapText="1"/>
    </xf>
    <xf numFmtId="0" fontId="15" fillId="21" borderId="53" xfId="0" applyFont="1" applyFill="1" applyBorder="1" applyAlignment="1">
      <alignment horizontal="center" wrapText="1"/>
    </xf>
    <xf numFmtId="0" fontId="15" fillId="21" borderId="54" xfId="0" applyFont="1" applyFill="1" applyBorder="1" applyAlignment="1">
      <alignment horizontal="center" wrapText="1"/>
    </xf>
    <xf numFmtId="0" fontId="15" fillId="21" borderId="55" xfId="0" applyFont="1" applyFill="1" applyBorder="1" applyAlignment="1">
      <alignment horizont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25" fillId="0" borderId="11" xfId="137" applyFont="1" applyBorder="1" applyAlignment="1">
      <alignment horizontal="center" vertical="center"/>
    </xf>
    <xf numFmtId="0" fontId="0" fillId="0" borderId="36" xfId="0" applyBorder="1" applyAlignment="1">
      <alignment horizontal="center" vertical="center"/>
    </xf>
    <xf numFmtId="0" fontId="0" fillId="24" borderId="12" xfId="0" applyFill="1" applyBorder="1" applyAlignment="1">
      <alignment horizontal="center" vertical="center" wrapText="1"/>
    </xf>
    <xf numFmtId="0" fontId="0" fillId="24" borderId="12" xfId="0" applyFill="1" applyBorder="1" applyAlignment="1">
      <alignment horizontal="center" vertical="center"/>
    </xf>
    <xf numFmtId="0" fontId="25" fillId="24" borderId="11" xfId="137" applyFont="1" applyFill="1" applyBorder="1" applyAlignment="1">
      <alignment horizontal="center" vertical="center"/>
    </xf>
    <xf numFmtId="0" fontId="29" fillId="24" borderId="11" xfId="0" applyFont="1" applyFill="1" applyBorder="1" applyAlignment="1">
      <alignment horizontal="center" vertical="center"/>
    </xf>
    <xf numFmtId="0" fontId="0" fillId="24" borderId="36" xfId="0" applyFill="1" applyBorder="1" applyAlignment="1">
      <alignment horizontal="center" vertical="center"/>
    </xf>
    <xf numFmtId="0" fontId="29" fillId="0" borderId="18" xfId="0" applyFont="1" applyBorder="1" applyAlignment="1">
      <alignment horizontal="center" vertical="center"/>
    </xf>
    <xf numFmtId="0" fontId="29" fillId="0" borderId="15" xfId="0" applyFont="1" applyBorder="1" applyAlignment="1">
      <alignment horizontal="center" vertical="center"/>
    </xf>
    <xf numFmtId="0" fontId="26" fillId="0" borderId="16" xfId="137" applyFont="1" applyBorder="1" applyAlignment="1">
      <alignment horizontal="center" vertical="center"/>
    </xf>
    <xf numFmtId="0" fontId="26" fillId="0" borderId="18" xfId="0" applyFont="1" applyBorder="1" applyAlignment="1">
      <alignment horizontal="center" vertical="center"/>
    </xf>
    <xf numFmtId="0" fontId="26" fillId="0" borderId="15" xfId="0" applyFont="1" applyBorder="1" applyAlignment="1">
      <alignment horizontal="center" vertical="center"/>
    </xf>
    <xf numFmtId="164" fontId="9" fillId="26" borderId="16" xfId="1" applyNumberFormat="1" applyFont="1" applyFill="1" applyBorder="1" applyAlignment="1">
      <alignment horizontal="center" vertical="center"/>
    </xf>
    <xf numFmtId="164" fontId="9" fillId="26" borderId="15" xfId="1" applyNumberFormat="1" applyFont="1" applyFill="1" applyBorder="1" applyAlignment="1">
      <alignment horizontal="center" vertical="center"/>
    </xf>
    <xf numFmtId="0" fontId="9" fillId="26" borderId="16" xfId="1" applyFont="1" applyFill="1" applyBorder="1" applyAlignment="1">
      <alignment horizontal="center" vertical="center"/>
    </xf>
    <xf numFmtId="0" fontId="9" fillId="26" borderId="43" xfId="1" applyFont="1" applyFill="1" applyBorder="1" applyAlignment="1">
      <alignment horizontal="center" vertical="center"/>
    </xf>
    <xf numFmtId="164" fontId="9" fillId="26" borderId="43" xfId="1" applyNumberFormat="1" applyFont="1" applyFill="1" applyBorder="1" applyAlignment="1">
      <alignment horizontal="center" vertical="center"/>
    </xf>
    <xf numFmtId="0" fontId="9" fillId="0" borderId="16" xfId="1" applyFont="1" applyBorder="1" applyAlignment="1">
      <alignment horizontal="center" vertical="center"/>
    </xf>
    <xf numFmtId="0" fontId="9" fillId="0" borderId="15" xfId="1" applyFont="1" applyBorder="1" applyAlignment="1">
      <alignment horizontal="center" vertical="center"/>
    </xf>
    <xf numFmtId="164" fontId="9" fillId="0" borderId="7" xfId="1" applyNumberFormat="1" applyFont="1" applyBorder="1" applyAlignment="1">
      <alignment horizontal="center" vertical="center"/>
    </xf>
    <xf numFmtId="164" fontId="9" fillId="0" borderId="15" xfId="1" applyNumberFormat="1" applyFont="1" applyBorder="1" applyAlignment="1">
      <alignment horizontal="center" vertical="center"/>
    </xf>
    <xf numFmtId="0" fontId="9" fillId="0" borderId="7" xfId="1" applyFont="1" applyBorder="1" applyAlignment="1">
      <alignment horizontal="center" vertical="center"/>
    </xf>
    <xf numFmtId="0" fontId="9" fillId="0" borderId="43" xfId="1" applyFont="1" applyBorder="1" applyAlignment="1">
      <alignment horizontal="center" vertical="center"/>
    </xf>
    <xf numFmtId="164" fontId="9" fillId="0" borderId="43" xfId="1" applyNumberFormat="1" applyFont="1" applyBorder="1" applyAlignment="1">
      <alignment horizontal="center" vertical="center"/>
    </xf>
    <xf numFmtId="164" fontId="9" fillId="0" borderId="16" xfId="1" applyNumberFormat="1" applyFont="1" applyBorder="1" applyAlignment="1">
      <alignment horizontal="center" vertical="center"/>
    </xf>
    <xf numFmtId="0" fontId="9" fillId="27" borderId="16" xfId="1" applyFont="1" applyFill="1" applyBorder="1" applyAlignment="1">
      <alignment horizontal="center" vertical="center"/>
    </xf>
    <xf numFmtId="0" fontId="9" fillId="27" borderId="15" xfId="1" applyFont="1" applyFill="1" applyBorder="1" applyAlignment="1">
      <alignment horizontal="center" vertical="center"/>
    </xf>
    <xf numFmtId="164" fontId="9" fillId="27" borderId="16" xfId="1" applyNumberFormat="1" applyFont="1" applyFill="1" applyBorder="1" applyAlignment="1">
      <alignment horizontal="center" vertical="center"/>
    </xf>
    <xf numFmtId="164" fontId="9" fillId="27" borderId="15" xfId="1" applyNumberFormat="1" applyFont="1" applyFill="1" applyBorder="1" applyAlignment="1">
      <alignment horizontal="center" vertical="center"/>
    </xf>
    <xf numFmtId="0" fontId="9" fillId="23" borderId="16" xfId="1" applyFont="1" applyFill="1" applyBorder="1" applyAlignment="1">
      <alignment horizontal="center" vertical="center"/>
    </xf>
    <xf numFmtId="0" fontId="9" fillId="23" borderId="15" xfId="1" applyFont="1" applyFill="1" applyBorder="1" applyAlignment="1">
      <alignment horizontal="center" vertical="center"/>
    </xf>
    <xf numFmtId="164" fontId="9" fillId="23" borderId="16" xfId="1" applyNumberFormat="1" applyFont="1" applyFill="1" applyBorder="1" applyAlignment="1">
      <alignment horizontal="center" vertical="center"/>
    </xf>
    <xf numFmtId="164" fontId="9" fillId="23" borderId="15" xfId="1" applyNumberFormat="1" applyFont="1" applyFill="1" applyBorder="1" applyAlignment="1">
      <alignment horizontal="center" vertical="center"/>
    </xf>
    <xf numFmtId="0" fontId="9" fillId="29" borderId="16" xfId="1" applyFont="1" applyFill="1" applyBorder="1" applyAlignment="1">
      <alignment horizontal="center" vertical="center"/>
    </xf>
    <xf numFmtId="0" fontId="9" fillId="29" borderId="43" xfId="1" applyFont="1" applyFill="1" applyBorder="1" applyAlignment="1">
      <alignment horizontal="center" vertical="center"/>
    </xf>
    <xf numFmtId="164" fontId="9" fillId="29" borderId="16" xfId="1" applyNumberFormat="1" applyFont="1" applyFill="1" applyBorder="1" applyAlignment="1">
      <alignment horizontal="center" vertical="center"/>
    </xf>
    <xf numFmtId="164" fontId="9" fillId="29" borderId="43" xfId="1" applyNumberFormat="1" applyFont="1" applyFill="1" applyBorder="1" applyAlignment="1">
      <alignment horizontal="center" vertical="center"/>
    </xf>
    <xf numFmtId="0" fontId="9" fillId="26" borderId="15" xfId="1" applyFont="1" applyFill="1" applyBorder="1" applyAlignment="1">
      <alignment horizontal="center" vertical="center"/>
    </xf>
    <xf numFmtId="0" fontId="9" fillId="26" borderId="7" xfId="1" applyFont="1" applyFill="1" applyBorder="1" applyAlignment="1">
      <alignment horizontal="center" vertical="center"/>
    </xf>
    <xf numFmtId="164" fontId="9" fillId="26" borderId="7" xfId="1" applyNumberFormat="1" applyFont="1" applyFill="1" applyBorder="1" applyAlignment="1">
      <alignment horizontal="center" vertical="center"/>
    </xf>
    <xf numFmtId="0" fontId="9" fillId="25" borderId="7" xfId="1" applyFont="1" applyFill="1" applyBorder="1" applyAlignment="1">
      <alignment horizontal="center" vertical="center"/>
    </xf>
    <xf numFmtId="0" fontId="9" fillId="25" borderId="43" xfId="1" applyFont="1" applyFill="1" applyBorder="1" applyAlignment="1">
      <alignment horizontal="center" vertical="center"/>
    </xf>
    <xf numFmtId="164" fontId="9" fillId="25" borderId="7" xfId="1" applyNumberFormat="1" applyFont="1" applyFill="1" applyBorder="1" applyAlignment="1">
      <alignment horizontal="center" vertical="center"/>
    </xf>
    <xf numFmtId="164" fontId="9" fillId="25" borderId="43" xfId="1" applyNumberFormat="1" applyFont="1" applyFill="1" applyBorder="1" applyAlignment="1">
      <alignment horizontal="center" vertical="center"/>
    </xf>
    <xf numFmtId="164" fontId="9" fillId="28" borderId="7" xfId="1" applyNumberFormat="1" applyFont="1" applyFill="1" applyBorder="1" applyAlignment="1">
      <alignment horizontal="center" vertical="center"/>
    </xf>
    <xf numFmtId="164" fontId="9" fillId="28" borderId="43" xfId="1" applyNumberFormat="1" applyFont="1" applyFill="1" applyBorder="1" applyAlignment="1">
      <alignment horizontal="center" vertical="center"/>
    </xf>
    <xf numFmtId="164" fontId="9" fillId="28" borderId="7" xfId="1" applyNumberFormat="1" applyFont="1" applyFill="1" applyBorder="1" applyAlignment="1" applyProtection="1">
      <alignment horizontal="center" vertical="center"/>
      <protection locked="0"/>
    </xf>
    <xf numFmtId="164" fontId="9" fillId="28" borderId="43" xfId="1" applyNumberFormat="1" applyFont="1" applyFill="1" applyBorder="1" applyAlignment="1" applyProtection="1">
      <alignment horizontal="center" vertical="center"/>
      <protection locked="0"/>
    </xf>
    <xf numFmtId="164" fontId="9" fillId="0" borderId="8" xfId="1" applyNumberFormat="1" applyFont="1" applyBorder="1" applyAlignment="1" applyProtection="1">
      <alignment horizontal="center" vertical="center"/>
      <protection locked="0"/>
    </xf>
    <xf numFmtId="164" fontId="9" fillId="0" borderId="29" xfId="1" applyNumberFormat="1" applyFont="1" applyBorder="1" applyAlignment="1" applyProtection="1">
      <alignment horizontal="center" vertical="center"/>
      <protection locked="0"/>
    </xf>
    <xf numFmtId="0" fontId="9" fillId="0" borderId="6" xfId="1" applyFont="1" applyBorder="1" applyAlignment="1">
      <alignment horizontal="center" vertical="center"/>
    </xf>
    <xf numFmtId="0" fontId="9" fillId="0" borderId="28" xfId="1" applyFont="1" applyBorder="1" applyAlignment="1">
      <alignment horizontal="center" vertical="center"/>
    </xf>
    <xf numFmtId="0" fontId="9" fillId="0" borderId="7"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164" fontId="9" fillId="0" borderId="7" xfId="1" applyNumberFormat="1" applyFont="1" applyBorder="1" applyAlignment="1" applyProtection="1">
      <alignment horizontal="center" vertical="center"/>
      <protection locked="0"/>
    </xf>
    <xf numFmtId="164" fontId="9" fillId="0" borderId="18" xfId="1" applyNumberFormat="1" applyFont="1" applyBorder="1" applyAlignment="1" applyProtection="1">
      <alignment horizontal="center" vertical="center"/>
      <protection locked="0"/>
    </xf>
    <xf numFmtId="49" fontId="9" fillId="22" borderId="7" xfId="1" applyNumberFormat="1" applyFont="1" applyFill="1" applyBorder="1" applyAlignment="1" applyProtection="1">
      <alignment horizontal="center" vertical="center"/>
      <protection locked="0"/>
    </xf>
    <xf numFmtId="49" fontId="9" fillId="22" borderId="43" xfId="1" applyNumberFormat="1" applyFont="1" applyFill="1" applyBorder="1" applyAlignment="1" applyProtection="1">
      <alignment horizontal="center" vertical="center"/>
      <protection locked="0"/>
    </xf>
    <xf numFmtId="0" fontId="9" fillId="22" borderId="7" xfId="1" applyFont="1" applyFill="1" applyBorder="1" applyAlignment="1">
      <alignment horizontal="center" vertical="center" wrapText="1"/>
    </xf>
    <xf numFmtId="0" fontId="9" fillId="22" borderId="43" xfId="1" applyFont="1" applyFill="1" applyBorder="1" applyAlignment="1">
      <alignment horizontal="center" vertical="center" wrapText="1"/>
    </xf>
    <xf numFmtId="0" fontId="9" fillId="22" borderId="7" xfId="1" applyFont="1" applyFill="1" applyBorder="1" applyAlignment="1" applyProtection="1">
      <alignment horizontal="center" vertical="center"/>
      <protection locked="0"/>
    </xf>
    <xf numFmtId="0" fontId="9" fillId="22" borderId="43" xfId="1" applyFont="1" applyFill="1" applyBorder="1" applyAlignment="1" applyProtection="1">
      <alignment horizontal="center" vertical="center"/>
      <protection locked="0"/>
    </xf>
    <xf numFmtId="0" fontId="9" fillId="22" borderId="34" xfId="1" applyFont="1" applyFill="1" applyBorder="1" applyAlignment="1" applyProtection="1">
      <alignment horizontal="center" vertical="center"/>
      <protection locked="0"/>
    </xf>
    <xf numFmtId="0" fontId="9" fillId="22" borderId="45" xfId="1" applyFont="1" applyFill="1" applyBorder="1" applyAlignment="1" applyProtection="1">
      <alignment horizontal="center" vertical="center"/>
      <protection locked="0"/>
    </xf>
    <xf numFmtId="0" fontId="9" fillId="22" borderId="6" xfId="1" applyFont="1" applyFill="1" applyBorder="1" applyAlignment="1" applyProtection="1">
      <alignment horizontal="center" vertical="center"/>
      <protection locked="0"/>
    </xf>
    <xf numFmtId="0" fontId="9" fillId="22" borderId="47" xfId="1" applyFont="1" applyFill="1" applyBorder="1" applyAlignment="1" applyProtection="1">
      <alignment horizontal="center" vertical="center"/>
      <protection locked="0"/>
    </xf>
    <xf numFmtId="0" fontId="9" fillId="22" borderId="8" xfId="1" applyFont="1" applyFill="1" applyBorder="1" applyAlignment="1" applyProtection="1">
      <alignment horizontal="center" vertical="center"/>
      <protection locked="0"/>
    </xf>
    <xf numFmtId="0" fontId="9" fillId="22" borderId="44" xfId="1" applyFont="1" applyFill="1" applyBorder="1" applyAlignment="1" applyProtection="1">
      <alignment horizontal="center" vertical="center"/>
      <protection locked="0"/>
    </xf>
    <xf numFmtId="164" fontId="9" fillId="26" borderId="18" xfId="1" applyNumberFormat="1" applyFont="1" applyFill="1" applyBorder="1" applyAlignment="1" applyProtection="1">
      <alignment horizontal="center" vertical="center"/>
      <protection locked="0"/>
    </xf>
    <xf numFmtId="164" fontId="9" fillId="26" borderId="43" xfId="1" applyNumberFormat="1" applyFont="1" applyFill="1" applyBorder="1" applyAlignment="1" applyProtection="1">
      <alignment horizontal="center" vertical="center"/>
      <protection locked="0"/>
    </xf>
    <xf numFmtId="164" fontId="9" fillId="26" borderId="29" xfId="1" applyNumberFormat="1" applyFont="1" applyFill="1" applyBorder="1" applyAlignment="1" applyProtection="1">
      <alignment horizontal="center" vertical="center"/>
      <protection locked="0"/>
    </xf>
    <xf numFmtId="164" fontId="9" fillId="26" borderId="44" xfId="1" applyNumberFormat="1" applyFont="1" applyFill="1" applyBorder="1" applyAlignment="1" applyProtection="1">
      <alignment horizontal="center" vertical="center"/>
      <protection locked="0"/>
    </xf>
    <xf numFmtId="0" fontId="9" fillId="26" borderId="28" xfId="1" applyFont="1" applyFill="1" applyBorder="1" applyAlignment="1">
      <alignment horizontal="center" vertical="center"/>
    </xf>
    <xf numFmtId="0" fontId="9" fillId="26" borderId="47" xfId="1" applyFont="1" applyFill="1" applyBorder="1" applyAlignment="1">
      <alignment horizontal="center" vertical="center"/>
    </xf>
    <xf numFmtId="0" fontId="9" fillId="26" borderId="18" xfId="1" applyFont="1" applyFill="1" applyBorder="1" applyAlignment="1" applyProtection="1">
      <alignment horizontal="center" vertical="center"/>
      <protection locked="0"/>
    </xf>
    <xf numFmtId="0" fontId="9" fillId="26" borderId="43" xfId="1" applyFont="1" applyFill="1" applyBorder="1" applyAlignment="1" applyProtection="1">
      <alignment horizontal="center" vertical="center"/>
      <protection locked="0"/>
    </xf>
    <xf numFmtId="49" fontId="9" fillId="0" borderId="7" xfId="1" applyNumberFormat="1" applyFont="1" applyBorder="1" applyAlignment="1" applyProtection="1">
      <alignment horizontal="center" vertical="center"/>
      <protection locked="0"/>
    </xf>
    <xf numFmtId="49" fontId="9" fillId="0" borderId="18" xfId="1" applyNumberFormat="1" applyFont="1" applyBorder="1" applyAlignment="1" applyProtection="1">
      <alignment horizontal="center" vertical="center"/>
      <protection locked="0"/>
    </xf>
    <xf numFmtId="49" fontId="9" fillId="0" borderId="43" xfId="1" applyNumberFormat="1" applyFont="1" applyBorder="1" applyAlignment="1" applyProtection="1">
      <alignment horizontal="center" vertical="center"/>
      <protection locked="0"/>
    </xf>
    <xf numFmtId="0" fontId="9" fillId="0" borderId="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7" xfId="1" applyFont="1" applyBorder="1" applyAlignment="1" applyProtection="1">
      <alignment horizontal="center" vertical="center" wrapText="1"/>
      <protection locked="0"/>
    </xf>
    <xf numFmtId="0" fontId="9" fillId="0" borderId="15" xfId="1" applyFont="1" applyBorder="1" applyAlignment="1" applyProtection="1">
      <alignment horizontal="center" vertical="center" wrapText="1"/>
      <protection locked="0"/>
    </xf>
    <xf numFmtId="0" fontId="9" fillId="0" borderId="8" xfId="1" applyFont="1" applyBorder="1" applyAlignment="1">
      <alignment horizontal="center" vertical="center" wrapText="1"/>
    </xf>
    <xf numFmtId="0" fontId="9" fillId="0" borderId="42" xfId="1" applyFont="1" applyBorder="1" applyAlignment="1">
      <alignment horizontal="center" vertical="center" wrapText="1"/>
    </xf>
    <xf numFmtId="3" fontId="9" fillId="0" borderId="7" xfId="1" applyNumberFormat="1" applyFont="1" applyBorder="1" applyAlignment="1" applyProtection="1">
      <alignment horizontal="center" vertical="center"/>
      <protection locked="0"/>
    </xf>
    <xf numFmtId="3" fontId="9" fillId="0" borderId="18" xfId="1" applyNumberFormat="1" applyFont="1" applyBorder="1" applyAlignment="1" applyProtection="1">
      <alignment horizontal="center" vertical="center"/>
      <protection locked="0"/>
    </xf>
    <xf numFmtId="3" fontId="9" fillId="0" borderId="43" xfId="1" applyNumberFormat="1" applyFont="1" applyBorder="1" applyAlignment="1" applyProtection="1">
      <alignment horizontal="center" vertical="center"/>
      <protection locked="0"/>
    </xf>
    <xf numFmtId="0" fontId="9" fillId="0" borderId="43" xfId="1" applyFont="1" applyBorder="1" applyAlignment="1" applyProtection="1">
      <alignment horizontal="center" vertical="center"/>
      <protection locked="0"/>
    </xf>
    <xf numFmtId="0" fontId="9" fillId="0" borderId="34" xfId="1" applyFont="1" applyBorder="1" applyAlignment="1" applyProtection="1">
      <alignment horizontal="center" vertical="center"/>
      <protection locked="0"/>
    </xf>
    <xf numFmtId="0" fontId="9" fillId="0" borderId="46" xfId="1" applyFont="1" applyBorder="1" applyAlignment="1" applyProtection="1">
      <alignment horizontal="center" vertical="center"/>
      <protection locked="0"/>
    </xf>
    <xf numFmtId="0" fontId="9" fillId="0" borderId="45"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28" xfId="1" applyFont="1" applyBorder="1" applyAlignment="1" applyProtection="1">
      <alignment horizontal="center" vertical="center"/>
      <protection locked="0"/>
    </xf>
    <xf numFmtId="0" fontId="9" fillId="0" borderId="47"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29" xfId="1" applyFont="1" applyBorder="1" applyAlignment="1" applyProtection="1">
      <alignment horizontal="center" vertical="center"/>
      <protection locked="0"/>
    </xf>
    <xf numFmtId="0" fontId="9" fillId="0" borderId="44" xfId="1" applyFont="1" applyBorder="1" applyAlignment="1" applyProtection="1">
      <alignment horizontal="center" vertical="center"/>
      <protection locked="0"/>
    </xf>
    <xf numFmtId="164" fontId="9" fillId="0" borderId="11" xfId="1" applyNumberFormat="1" applyFont="1" applyBorder="1" applyAlignment="1" applyProtection="1">
      <alignment horizontal="center" vertical="center"/>
      <protection locked="0"/>
    </xf>
    <xf numFmtId="164" fontId="9" fillId="0" borderId="36" xfId="1" applyNumberFormat="1" applyFont="1" applyBorder="1" applyAlignment="1" applyProtection="1">
      <alignment horizontal="center" vertical="center"/>
      <protection locked="0"/>
    </xf>
    <xf numFmtId="0" fontId="9" fillId="0" borderId="12" xfId="1" applyFont="1" applyBorder="1" applyAlignment="1">
      <alignment horizontal="center" vertical="center"/>
    </xf>
    <xf numFmtId="0" fontId="9" fillId="0" borderId="11" xfId="1" applyFont="1" applyBorder="1" applyAlignment="1" applyProtection="1">
      <alignment horizontal="center" vertical="center"/>
      <protection locked="0"/>
    </xf>
    <xf numFmtId="49" fontId="9" fillId="26" borderId="16" xfId="1" applyNumberFormat="1" applyFont="1" applyFill="1" applyBorder="1" applyAlignment="1" applyProtection="1">
      <alignment horizontal="center" vertical="center"/>
      <protection locked="0"/>
    </xf>
    <xf numFmtId="49" fontId="9" fillId="26" borderId="43" xfId="1" applyNumberFormat="1" applyFont="1" applyFill="1" applyBorder="1" applyAlignment="1" applyProtection="1">
      <alignment horizontal="center" vertical="center"/>
      <protection locked="0"/>
    </xf>
    <xf numFmtId="0" fontId="9" fillId="26" borderId="16" xfId="1" applyFont="1" applyFill="1" applyBorder="1" applyAlignment="1">
      <alignment horizontal="center" vertical="center" wrapText="1"/>
    </xf>
    <xf numFmtId="0" fontId="9" fillId="26" borderId="43" xfId="1" applyFont="1" applyFill="1" applyBorder="1" applyAlignment="1">
      <alignment horizontal="center" vertical="center" wrapText="1"/>
    </xf>
    <xf numFmtId="0" fontId="9" fillId="26" borderId="16" xfId="1" applyFont="1" applyFill="1" applyBorder="1" applyAlignment="1" applyProtection="1">
      <alignment horizontal="center" vertical="center" wrapText="1"/>
      <protection locked="0"/>
    </xf>
    <xf numFmtId="0" fontId="9" fillId="26" borderId="43" xfId="1" applyFont="1" applyFill="1" applyBorder="1" applyAlignment="1" applyProtection="1">
      <alignment horizontal="center" vertical="center" wrapText="1"/>
      <protection locked="0"/>
    </xf>
    <xf numFmtId="0" fontId="9" fillId="26" borderId="41" xfId="1" applyFont="1" applyFill="1" applyBorder="1" applyAlignment="1">
      <alignment horizontal="center" vertical="center" wrapText="1"/>
    </xf>
    <xf numFmtId="0" fontId="9" fillId="26" borderId="44" xfId="1" applyFont="1" applyFill="1" applyBorder="1" applyAlignment="1">
      <alignment horizontal="center" vertical="center" wrapText="1"/>
    </xf>
    <xf numFmtId="0" fontId="9" fillId="26" borderId="16" xfId="1" applyFont="1" applyFill="1" applyBorder="1" applyAlignment="1" applyProtection="1">
      <alignment horizontal="center" vertical="center"/>
      <protection locked="0"/>
    </xf>
    <xf numFmtId="0" fontId="9" fillId="26" borderId="40" xfId="1" applyFont="1" applyFill="1" applyBorder="1" applyAlignment="1" applyProtection="1">
      <alignment horizontal="center" vertical="center"/>
      <protection locked="0"/>
    </xf>
    <xf numFmtId="0" fontId="9" fillId="26" borderId="45" xfId="1" applyFont="1" applyFill="1" applyBorder="1" applyAlignment="1" applyProtection="1">
      <alignment horizontal="center" vertical="center"/>
      <protection locked="0"/>
    </xf>
    <xf numFmtId="0" fontId="9" fillId="26" borderId="38" xfId="1" applyFont="1" applyFill="1" applyBorder="1" applyAlignment="1" applyProtection="1">
      <alignment horizontal="center" vertical="center"/>
      <protection locked="0"/>
    </xf>
    <xf numFmtId="0" fontId="9" fillId="26" borderId="47" xfId="1" applyFont="1" applyFill="1" applyBorder="1" applyAlignment="1" applyProtection="1">
      <alignment horizontal="center" vertical="center"/>
      <protection locked="0"/>
    </xf>
    <xf numFmtId="0" fontId="9" fillId="26" borderId="41" xfId="1" applyFont="1" applyFill="1" applyBorder="1" applyAlignment="1" applyProtection="1">
      <alignment horizontal="center" vertical="center"/>
      <protection locked="0"/>
    </xf>
    <xf numFmtId="0" fontId="9" fillId="26" borderId="44" xfId="1" applyFont="1" applyFill="1" applyBorder="1" applyAlignment="1" applyProtection="1">
      <alignment horizontal="center" vertical="center"/>
      <protection locked="0"/>
    </xf>
    <xf numFmtId="164" fontId="9" fillId="26" borderId="11" xfId="1" applyNumberFormat="1" applyFont="1" applyFill="1" applyBorder="1" applyAlignment="1" applyProtection="1">
      <alignment horizontal="center" vertical="center"/>
      <protection locked="0"/>
    </xf>
    <xf numFmtId="164" fontId="9" fillId="26" borderId="36" xfId="1" applyNumberFormat="1" applyFont="1" applyFill="1" applyBorder="1" applyAlignment="1" applyProtection="1">
      <alignment horizontal="center" vertical="center"/>
      <protection locked="0"/>
    </xf>
    <xf numFmtId="0" fontId="9" fillId="26" borderId="12" xfId="1" applyFont="1" applyFill="1" applyBorder="1" applyAlignment="1">
      <alignment horizontal="center" vertical="center"/>
    </xf>
    <xf numFmtId="0" fontId="9" fillId="26" borderId="11" xfId="1" applyFont="1" applyFill="1" applyBorder="1" applyAlignment="1" applyProtection="1">
      <alignment horizontal="center" vertical="center"/>
      <protection locked="0"/>
    </xf>
    <xf numFmtId="49" fontId="9" fillId="0" borderId="16" xfId="1" applyNumberFormat="1" applyFont="1" applyBorder="1" applyAlignment="1" applyProtection="1">
      <alignment horizontal="center" vertical="center"/>
      <protection locked="0"/>
    </xf>
    <xf numFmtId="49" fontId="9" fillId="0" borderId="15" xfId="1" applyNumberFormat="1" applyFont="1" applyBorder="1" applyAlignment="1" applyProtection="1">
      <alignment horizontal="center" vertical="center"/>
      <protection locked="0"/>
    </xf>
    <xf numFmtId="0" fontId="9" fillId="0" borderId="16"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pplyProtection="1">
      <alignment horizontal="center" vertical="center" wrapText="1"/>
      <protection locked="0"/>
    </xf>
    <xf numFmtId="0" fontId="9" fillId="0" borderId="41" xfId="1" applyFont="1" applyBorder="1" applyAlignment="1">
      <alignment horizontal="center" vertical="center" wrapText="1"/>
    </xf>
    <xf numFmtId="0" fontId="9" fillId="0" borderId="16"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9" fillId="0" borderId="40" xfId="1" applyFont="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9" fillId="0" borderId="38" xfId="1" applyFont="1" applyBorder="1" applyAlignment="1" applyProtection="1">
      <alignment horizontal="center" vertical="center"/>
      <protection locked="0"/>
    </xf>
    <xf numFmtId="0" fontId="9" fillId="0" borderId="19" xfId="1" applyFont="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9" fillId="0" borderId="42" xfId="1" applyFont="1" applyBorder="1" applyAlignment="1" applyProtection="1">
      <alignment horizontal="center" vertical="center"/>
      <protection locked="0"/>
    </xf>
    <xf numFmtId="49" fontId="9" fillId="26" borderId="18" xfId="1" applyNumberFormat="1" applyFont="1" applyFill="1" applyBorder="1" applyAlignment="1" applyProtection="1">
      <alignment horizontal="center" vertical="center"/>
      <protection locked="0"/>
    </xf>
    <xf numFmtId="49" fontId="9" fillId="26" borderId="15" xfId="1" applyNumberFormat="1" applyFont="1" applyFill="1" applyBorder="1" applyAlignment="1" applyProtection="1">
      <alignment horizontal="center" vertical="center"/>
      <protection locked="0"/>
    </xf>
    <xf numFmtId="0" fontId="9" fillId="26" borderId="18" xfId="1" applyFont="1" applyFill="1" applyBorder="1" applyAlignment="1">
      <alignment horizontal="center" vertical="center" wrapText="1"/>
    </xf>
    <xf numFmtId="0" fontId="9" fillId="26" borderId="15" xfId="1" applyFont="1" applyFill="1" applyBorder="1" applyAlignment="1">
      <alignment horizontal="center" vertical="center" wrapText="1"/>
    </xf>
    <xf numFmtId="0" fontId="9" fillId="26" borderId="15" xfId="1" applyFont="1" applyFill="1" applyBorder="1" applyAlignment="1" applyProtection="1">
      <alignment horizontal="center" vertical="center" wrapText="1"/>
      <protection locked="0"/>
    </xf>
    <xf numFmtId="0" fontId="9" fillId="26" borderId="42" xfId="1" applyFont="1" applyFill="1" applyBorder="1" applyAlignment="1">
      <alignment horizontal="center" vertical="center" wrapText="1"/>
    </xf>
    <xf numFmtId="0" fontId="9" fillId="26" borderId="15" xfId="1" applyFont="1" applyFill="1" applyBorder="1" applyAlignment="1" applyProtection="1">
      <alignment horizontal="center" vertical="center"/>
      <protection locked="0"/>
    </xf>
    <xf numFmtId="0" fontId="9" fillId="26" borderId="46" xfId="1" applyFont="1" applyFill="1" applyBorder="1" applyAlignment="1" applyProtection="1">
      <alignment horizontal="center" vertical="center"/>
      <protection locked="0"/>
    </xf>
    <xf numFmtId="0" fontId="9" fillId="26" borderId="32" xfId="1" applyFont="1" applyFill="1" applyBorder="1" applyAlignment="1" applyProtection="1">
      <alignment horizontal="center" vertical="center"/>
      <protection locked="0"/>
    </xf>
    <xf numFmtId="0" fontId="9" fillId="26" borderId="28" xfId="1" applyFont="1" applyFill="1" applyBorder="1" applyAlignment="1" applyProtection="1">
      <alignment horizontal="center" vertical="center"/>
      <protection locked="0"/>
    </xf>
    <xf numFmtId="0" fontId="9" fillId="26" borderId="19" xfId="1" applyFont="1" applyFill="1" applyBorder="1" applyAlignment="1" applyProtection="1">
      <alignment horizontal="center" vertical="center"/>
      <protection locked="0"/>
    </xf>
    <xf numFmtId="0" fontId="9" fillId="26" borderId="29" xfId="1" applyFont="1" applyFill="1" applyBorder="1" applyAlignment="1" applyProtection="1">
      <alignment horizontal="center" vertical="center"/>
      <protection locked="0"/>
    </xf>
    <xf numFmtId="0" fontId="9" fillId="26" borderId="42" xfId="1" applyFont="1" applyFill="1" applyBorder="1" applyAlignment="1" applyProtection="1">
      <alignment horizontal="center" vertical="center"/>
      <protection locked="0"/>
    </xf>
    <xf numFmtId="3" fontId="9" fillId="26" borderId="16" xfId="1" applyNumberFormat="1" applyFont="1" applyFill="1" applyBorder="1" applyAlignment="1" applyProtection="1">
      <alignment horizontal="center" vertical="center"/>
      <protection locked="0"/>
    </xf>
    <xf numFmtId="3" fontId="9" fillId="26" borderId="18" xfId="1" applyNumberFormat="1" applyFont="1" applyFill="1" applyBorder="1" applyAlignment="1" applyProtection="1">
      <alignment horizontal="center" vertical="center"/>
      <protection locked="0"/>
    </xf>
    <xf numFmtId="3" fontId="9" fillId="26" borderId="15" xfId="1" applyNumberFormat="1" applyFont="1" applyFill="1" applyBorder="1" applyAlignment="1" applyProtection="1">
      <alignment horizontal="center" vertical="center"/>
      <protection locked="0"/>
    </xf>
    <xf numFmtId="3" fontId="9" fillId="26" borderId="12" xfId="1" applyNumberFormat="1" applyFont="1" applyFill="1" applyBorder="1" applyAlignment="1">
      <alignment horizontal="center" vertical="center"/>
    </xf>
    <xf numFmtId="0" fontId="9" fillId="26" borderId="7" xfId="1" applyFont="1" applyFill="1" applyBorder="1" applyAlignment="1" applyProtection="1">
      <alignment horizontal="center" vertical="center"/>
      <protection locked="0"/>
    </xf>
    <xf numFmtId="164" fontId="9" fillId="26" borderId="7" xfId="1" applyNumberFormat="1" applyFont="1" applyFill="1" applyBorder="1" applyAlignment="1" applyProtection="1">
      <alignment horizontal="center" vertical="center"/>
      <protection locked="0"/>
    </xf>
    <xf numFmtId="164" fontId="9" fillId="26" borderId="8" xfId="1" applyNumberFormat="1" applyFont="1" applyFill="1" applyBorder="1" applyAlignment="1" applyProtection="1">
      <alignment horizontal="center" vertical="center"/>
      <protection locked="0"/>
    </xf>
    <xf numFmtId="0" fontId="9" fillId="26" borderId="6" xfId="1" applyFont="1" applyFill="1" applyBorder="1" applyAlignment="1">
      <alignment horizontal="center" vertical="center"/>
    </xf>
    <xf numFmtId="49" fontId="9" fillId="26" borderId="7" xfId="1" applyNumberFormat="1" applyFont="1" applyFill="1" applyBorder="1" applyAlignment="1" applyProtection="1">
      <alignment horizontal="center" vertical="center"/>
      <protection locked="0"/>
    </xf>
    <xf numFmtId="0" fontId="9" fillId="26" borderId="7" xfId="1" applyFont="1" applyFill="1" applyBorder="1" applyAlignment="1">
      <alignment horizontal="center" vertical="center" wrapText="1"/>
    </xf>
    <xf numFmtId="0" fontId="9" fillId="26" borderId="7" xfId="1" applyFont="1" applyFill="1" applyBorder="1" applyAlignment="1" applyProtection="1">
      <alignment horizontal="center" vertical="center" wrapText="1"/>
      <protection locked="0"/>
    </xf>
    <xf numFmtId="0" fontId="9" fillId="26" borderId="8" xfId="1" applyFont="1" applyFill="1" applyBorder="1" applyAlignment="1">
      <alignment horizontal="center" vertical="center" wrapText="1"/>
    </xf>
    <xf numFmtId="0" fontId="9" fillId="26" borderId="34" xfId="1" applyFont="1" applyFill="1" applyBorder="1" applyAlignment="1" applyProtection="1">
      <alignment horizontal="center" vertical="center"/>
      <protection locked="0"/>
    </xf>
    <xf numFmtId="0" fontId="9" fillId="26" borderId="6" xfId="1" applyFont="1" applyFill="1" applyBorder="1" applyAlignment="1" applyProtection="1">
      <alignment horizontal="center" vertical="center"/>
      <protection locked="0"/>
    </xf>
    <xf numFmtId="0" fontId="9" fillId="26" borderId="8" xfId="1" applyFont="1" applyFill="1" applyBorder="1" applyAlignment="1" applyProtection="1">
      <alignment horizontal="center" vertical="center"/>
      <protection locked="0"/>
    </xf>
    <xf numFmtId="3" fontId="9" fillId="0" borderId="12" xfId="1" applyNumberFormat="1" applyFont="1" applyBorder="1" applyAlignment="1">
      <alignment horizontal="center" vertical="center"/>
    </xf>
    <xf numFmtId="0" fontId="9" fillId="23" borderId="11" xfId="1" applyFont="1" applyFill="1" applyBorder="1" applyAlignment="1" applyProtection="1">
      <alignment horizontal="center" vertical="center"/>
      <protection locked="0"/>
    </xf>
    <xf numFmtId="164" fontId="9" fillId="23" borderId="11" xfId="1" applyNumberFormat="1" applyFont="1" applyFill="1" applyBorder="1" applyAlignment="1" applyProtection="1">
      <alignment horizontal="center" vertical="center"/>
      <protection locked="0"/>
    </xf>
    <xf numFmtId="164" fontId="9" fillId="23" borderId="36" xfId="1" applyNumberFormat="1" applyFont="1" applyFill="1" applyBorder="1" applyAlignment="1" applyProtection="1">
      <alignment horizontal="center" vertical="center"/>
      <protection locked="0"/>
    </xf>
    <xf numFmtId="0" fontId="9" fillId="23" borderId="12" xfId="1" applyFont="1" applyFill="1" applyBorder="1" applyAlignment="1">
      <alignment horizontal="center" vertical="center"/>
    </xf>
    <xf numFmtId="49" fontId="9" fillId="23" borderId="16" xfId="1" applyNumberFormat="1" applyFont="1" applyFill="1" applyBorder="1" applyAlignment="1" applyProtection="1">
      <alignment horizontal="center" vertical="center"/>
      <protection locked="0"/>
    </xf>
    <xf numFmtId="49" fontId="9" fillId="23" borderId="15" xfId="1" applyNumberFormat="1" applyFont="1" applyFill="1" applyBorder="1" applyAlignment="1" applyProtection="1">
      <alignment horizontal="center" vertical="center"/>
      <protection locked="0"/>
    </xf>
    <xf numFmtId="0" fontId="9" fillId="23" borderId="16" xfId="1" applyFont="1" applyFill="1" applyBorder="1" applyAlignment="1">
      <alignment horizontal="center" vertical="center" wrapText="1"/>
    </xf>
    <xf numFmtId="0" fontId="9" fillId="23" borderId="15" xfId="1" applyFont="1" applyFill="1" applyBorder="1" applyAlignment="1">
      <alignment horizontal="center" vertical="center" wrapText="1"/>
    </xf>
    <xf numFmtId="0" fontId="9" fillId="23" borderId="16" xfId="1" applyFont="1" applyFill="1" applyBorder="1" applyAlignment="1" applyProtection="1">
      <alignment horizontal="center" vertical="center" wrapText="1"/>
      <protection locked="0"/>
    </xf>
    <xf numFmtId="0" fontId="9" fillId="23" borderId="15" xfId="1" applyFont="1" applyFill="1" applyBorder="1" applyAlignment="1" applyProtection="1">
      <alignment horizontal="center" vertical="center" wrapText="1"/>
      <protection locked="0"/>
    </xf>
    <xf numFmtId="0" fontId="9" fillId="23" borderId="41" xfId="1" applyFont="1" applyFill="1" applyBorder="1" applyAlignment="1">
      <alignment horizontal="center" vertical="center" wrapText="1"/>
    </xf>
    <xf numFmtId="0" fontId="9" fillId="23" borderId="42" xfId="1" applyFont="1" applyFill="1" applyBorder="1" applyAlignment="1">
      <alignment horizontal="center" vertical="center" wrapText="1"/>
    </xf>
    <xf numFmtId="0" fontId="9" fillId="23" borderId="16" xfId="1" applyFont="1" applyFill="1" applyBorder="1" applyAlignment="1" applyProtection="1">
      <alignment horizontal="center" vertical="center"/>
      <protection locked="0"/>
    </xf>
    <xf numFmtId="0" fontId="9" fillId="23" borderId="15" xfId="1" applyFont="1" applyFill="1" applyBorder="1" applyAlignment="1" applyProtection="1">
      <alignment horizontal="center" vertical="center"/>
      <protection locked="0"/>
    </xf>
    <xf numFmtId="0" fontId="9" fillId="23" borderId="40" xfId="1" applyFont="1" applyFill="1" applyBorder="1" applyAlignment="1" applyProtection="1">
      <alignment horizontal="center" vertical="center"/>
      <protection locked="0"/>
    </xf>
    <xf numFmtId="0" fontId="9" fillId="23" borderId="32" xfId="1" applyFont="1" applyFill="1" applyBorder="1" applyAlignment="1" applyProtection="1">
      <alignment horizontal="center" vertical="center"/>
      <protection locked="0"/>
    </xf>
    <xf numFmtId="0" fontId="9" fillId="23" borderId="38" xfId="1" applyFont="1" applyFill="1" applyBorder="1" applyAlignment="1" applyProtection="1">
      <alignment horizontal="center" vertical="center"/>
      <protection locked="0"/>
    </xf>
    <xf numFmtId="0" fontId="9" fillId="23" borderId="19" xfId="1" applyFont="1" applyFill="1" applyBorder="1" applyAlignment="1" applyProtection="1">
      <alignment horizontal="center" vertical="center"/>
      <protection locked="0"/>
    </xf>
    <xf numFmtId="0" fontId="9" fillId="23" borderId="41" xfId="1" applyFont="1" applyFill="1" applyBorder="1" applyAlignment="1" applyProtection="1">
      <alignment horizontal="center" vertical="center"/>
      <protection locked="0"/>
    </xf>
    <xf numFmtId="0" fontId="9" fillId="23" borderId="42" xfId="1" applyFont="1" applyFill="1" applyBorder="1" applyAlignment="1" applyProtection="1">
      <alignment horizontal="center" vertical="center"/>
      <protection locked="0"/>
    </xf>
    <xf numFmtId="164" fontId="9" fillId="0" borderId="35" xfId="1" applyNumberFormat="1" applyFont="1" applyBorder="1" applyAlignment="1" applyProtection="1">
      <alignment horizontal="center" vertical="center"/>
      <protection locked="0"/>
    </xf>
    <xf numFmtId="164" fontId="9" fillId="29" borderId="18" xfId="1" applyNumberFormat="1" applyFont="1" applyFill="1" applyBorder="1" applyAlignment="1" applyProtection="1">
      <alignment horizontal="center" vertical="center"/>
      <protection locked="0"/>
    </xf>
    <xf numFmtId="164" fontId="9" fillId="29" borderId="43" xfId="1" applyNumberFormat="1" applyFont="1" applyFill="1" applyBorder="1" applyAlignment="1" applyProtection="1">
      <alignment horizontal="center" vertical="center"/>
      <protection locked="0"/>
    </xf>
    <xf numFmtId="164" fontId="9" fillId="29" borderId="29" xfId="1" applyNumberFormat="1" applyFont="1" applyFill="1" applyBorder="1" applyAlignment="1" applyProtection="1">
      <alignment horizontal="center" vertical="center"/>
      <protection locked="0"/>
    </xf>
    <xf numFmtId="164" fontId="9" fillId="29" borderId="44" xfId="1" applyNumberFormat="1" applyFont="1" applyFill="1" applyBorder="1" applyAlignment="1" applyProtection="1">
      <alignment horizontal="center" vertical="center"/>
      <protection locked="0"/>
    </xf>
    <xf numFmtId="3" fontId="9" fillId="0" borderId="6" xfId="1" applyNumberFormat="1" applyFont="1" applyBorder="1" applyAlignment="1">
      <alignment horizontal="center" vertical="center"/>
    </xf>
    <xf numFmtId="3" fontId="9" fillId="0" borderId="28" xfId="1" applyNumberFormat="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pplyProtection="1">
      <alignment horizontal="center" vertical="center"/>
      <protection locked="0"/>
    </xf>
    <xf numFmtId="164" fontId="9" fillId="0" borderId="10" xfId="1" applyNumberFormat="1" applyFont="1" applyBorder="1" applyAlignment="1" applyProtection="1">
      <alignment horizontal="center" vertical="center"/>
      <protection locked="0"/>
    </xf>
    <xf numFmtId="49" fontId="9" fillId="29" borderId="16" xfId="1" applyNumberFormat="1" applyFont="1" applyFill="1" applyBorder="1" applyAlignment="1" applyProtection="1">
      <alignment horizontal="center" vertical="center"/>
      <protection locked="0"/>
    </xf>
    <xf numFmtId="49" fontId="9" fillId="29" borderId="43" xfId="1" applyNumberFormat="1" applyFont="1" applyFill="1" applyBorder="1" applyAlignment="1" applyProtection="1">
      <alignment horizontal="center" vertical="center"/>
      <protection locked="0"/>
    </xf>
    <xf numFmtId="0" fontId="9" fillId="29" borderId="16" xfId="1" applyFont="1" applyFill="1" applyBorder="1" applyAlignment="1">
      <alignment horizontal="center" vertical="center" wrapText="1"/>
    </xf>
    <xf numFmtId="0" fontId="9" fillId="29" borderId="43" xfId="1" applyFont="1" applyFill="1" applyBorder="1" applyAlignment="1">
      <alignment horizontal="center" vertical="center" wrapText="1"/>
    </xf>
    <xf numFmtId="0" fontId="9" fillId="29" borderId="16" xfId="1" applyFont="1" applyFill="1" applyBorder="1" applyAlignment="1" applyProtection="1">
      <alignment horizontal="center" vertical="center" wrapText="1"/>
      <protection locked="0"/>
    </xf>
    <xf numFmtId="0" fontId="9" fillId="29" borderId="43" xfId="1" applyFont="1" applyFill="1" applyBorder="1" applyAlignment="1" applyProtection="1">
      <alignment horizontal="center" vertical="center" wrapText="1"/>
      <protection locked="0"/>
    </xf>
    <xf numFmtId="0" fontId="9" fillId="29" borderId="41" xfId="1" applyFont="1" applyFill="1" applyBorder="1" applyAlignment="1">
      <alignment horizontal="center" vertical="center" wrapText="1"/>
    </xf>
    <xf numFmtId="0" fontId="9" fillId="29" borderId="44" xfId="1" applyFont="1" applyFill="1" applyBorder="1" applyAlignment="1">
      <alignment horizontal="center" vertical="center" wrapText="1"/>
    </xf>
    <xf numFmtId="3" fontId="9" fillId="29" borderId="16" xfId="1" applyNumberFormat="1" applyFont="1" applyFill="1" applyBorder="1" applyAlignment="1" applyProtection="1">
      <alignment horizontal="center" vertical="center"/>
      <protection locked="0"/>
    </xf>
    <xf numFmtId="3" fontId="9" fillId="29" borderId="43" xfId="1" applyNumberFormat="1" applyFont="1" applyFill="1" applyBorder="1" applyAlignment="1" applyProtection="1">
      <alignment horizontal="center" vertical="center"/>
      <protection locked="0"/>
    </xf>
    <xf numFmtId="0" fontId="9" fillId="29" borderId="16" xfId="1" applyFont="1" applyFill="1" applyBorder="1" applyAlignment="1" applyProtection="1">
      <alignment horizontal="center" vertical="center"/>
      <protection locked="0"/>
    </xf>
    <xf numFmtId="0" fontId="9" fillId="29" borderId="43" xfId="1" applyFont="1" applyFill="1" applyBorder="1" applyAlignment="1" applyProtection="1">
      <alignment horizontal="center" vertical="center"/>
      <protection locked="0"/>
    </xf>
    <xf numFmtId="0" fontId="9" fillId="29" borderId="40" xfId="1" applyFont="1" applyFill="1" applyBorder="1" applyAlignment="1" applyProtection="1">
      <alignment horizontal="center" vertical="center"/>
      <protection locked="0"/>
    </xf>
    <xf numFmtId="0" fontId="9" fillId="29" borderId="45" xfId="1" applyFont="1" applyFill="1" applyBorder="1" applyAlignment="1" applyProtection="1">
      <alignment horizontal="center" vertical="center"/>
      <protection locked="0"/>
    </xf>
    <xf numFmtId="0" fontId="9" fillId="29" borderId="38" xfId="1" applyFont="1" applyFill="1" applyBorder="1" applyAlignment="1" applyProtection="1">
      <alignment horizontal="center" vertical="center"/>
      <protection locked="0"/>
    </xf>
    <xf numFmtId="0" fontId="9" fillId="29" borderId="47" xfId="1" applyFont="1" applyFill="1" applyBorder="1" applyAlignment="1" applyProtection="1">
      <alignment horizontal="center" vertical="center"/>
      <protection locked="0"/>
    </xf>
    <xf numFmtId="0" fontId="9" fillId="29" borderId="41" xfId="1" applyFont="1" applyFill="1" applyBorder="1" applyAlignment="1" applyProtection="1">
      <alignment horizontal="center" vertical="center"/>
      <protection locked="0"/>
    </xf>
    <xf numFmtId="0" fontId="9" fillId="29" borderId="44" xfId="1" applyFont="1" applyFill="1" applyBorder="1" applyAlignment="1" applyProtection="1">
      <alignment horizontal="center" vertical="center"/>
      <protection locked="0"/>
    </xf>
    <xf numFmtId="0" fontId="9" fillId="29" borderId="28" xfId="1" applyFont="1" applyFill="1" applyBorder="1" applyAlignment="1">
      <alignment horizontal="center" vertical="center"/>
    </xf>
    <xf numFmtId="0" fontId="9" fillId="29" borderId="47" xfId="1" applyFont="1" applyFill="1" applyBorder="1" applyAlignment="1">
      <alignment horizontal="center" vertical="center"/>
    </xf>
    <xf numFmtId="0" fontId="9" fillId="29" borderId="18" xfId="1" applyFont="1" applyFill="1" applyBorder="1" applyAlignment="1" applyProtection="1">
      <alignment horizontal="center" vertical="center"/>
      <protection locked="0"/>
    </xf>
    <xf numFmtId="164" fontId="9" fillId="29" borderId="7" xfId="1" applyNumberFormat="1" applyFont="1" applyFill="1" applyBorder="1" applyAlignment="1" applyProtection="1">
      <alignment horizontal="center" vertical="center"/>
      <protection locked="0"/>
    </xf>
    <xf numFmtId="164" fontId="9" fillId="29" borderId="8" xfId="1" applyNumberFormat="1" applyFont="1" applyFill="1" applyBorder="1" applyAlignment="1" applyProtection="1">
      <alignment horizontal="center" vertical="center"/>
      <protection locked="0"/>
    </xf>
    <xf numFmtId="3" fontId="9" fillId="0" borderId="16" xfId="1" applyNumberFormat="1" applyFont="1" applyBorder="1" applyAlignment="1" applyProtection="1">
      <alignment horizontal="center" vertical="center"/>
      <protection locked="0"/>
    </xf>
    <xf numFmtId="3" fontId="9" fillId="0" borderId="15" xfId="1" applyNumberFormat="1" applyFont="1" applyBorder="1" applyAlignment="1" applyProtection="1">
      <alignment horizontal="center" vertical="center"/>
      <protection locked="0"/>
    </xf>
    <xf numFmtId="164" fontId="9" fillId="0" borderId="16" xfId="1" applyNumberFormat="1" applyFont="1" applyBorder="1" applyAlignment="1" applyProtection="1">
      <alignment horizontal="center" vertical="center"/>
      <protection locked="0"/>
    </xf>
    <xf numFmtId="164" fontId="9" fillId="0" borderId="43" xfId="1" applyNumberFormat="1" applyFont="1" applyBorder="1" applyAlignment="1" applyProtection="1">
      <alignment horizontal="center" vertical="center"/>
      <protection locked="0"/>
    </xf>
    <xf numFmtId="164" fontId="9" fillId="0" borderId="41" xfId="1" applyNumberFormat="1" applyFont="1" applyBorder="1" applyAlignment="1" applyProtection="1">
      <alignment horizontal="center" vertical="center"/>
      <protection locked="0"/>
    </xf>
    <xf numFmtId="164" fontId="9" fillId="0" borderId="44" xfId="1" applyNumberFormat="1" applyFont="1" applyBorder="1" applyAlignment="1" applyProtection="1">
      <alignment horizontal="center" vertical="center"/>
      <protection locked="0"/>
    </xf>
    <xf numFmtId="49" fontId="9" fillId="29" borderId="7" xfId="1" applyNumberFormat="1" applyFont="1" applyFill="1" applyBorder="1" applyAlignment="1" applyProtection="1">
      <alignment horizontal="center" vertical="center"/>
      <protection locked="0"/>
    </xf>
    <xf numFmtId="49" fontId="9" fillId="29" borderId="15" xfId="1" applyNumberFormat="1" applyFont="1" applyFill="1" applyBorder="1" applyAlignment="1" applyProtection="1">
      <alignment horizontal="center" vertical="center"/>
      <protection locked="0"/>
    </xf>
    <xf numFmtId="0" fontId="9" fillId="29" borderId="7" xfId="1" applyFont="1" applyFill="1" applyBorder="1" applyAlignment="1">
      <alignment horizontal="center" vertical="center" wrapText="1"/>
    </xf>
    <xf numFmtId="0" fontId="9" fillId="29" borderId="15" xfId="1" applyFont="1" applyFill="1" applyBorder="1" applyAlignment="1">
      <alignment horizontal="center" vertical="center" wrapText="1"/>
    </xf>
    <xf numFmtId="0" fontId="9" fillId="29" borderId="7" xfId="1" applyFont="1" applyFill="1" applyBorder="1" applyAlignment="1" applyProtection="1">
      <alignment horizontal="center" vertical="center" wrapText="1"/>
      <protection locked="0"/>
    </xf>
    <xf numFmtId="0" fontId="9" fillId="29" borderId="15" xfId="1" applyFont="1" applyFill="1" applyBorder="1" applyAlignment="1" applyProtection="1">
      <alignment horizontal="center" vertical="center" wrapText="1"/>
      <protection locked="0"/>
    </xf>
    <xf numFmtId="0" fontId="9" fillId="29" borderId="8" xfId="1" applyFont="1" applyFill="1" applyBorder="1" applyAlignment="1">
      <alignment horizontal="center" vertical="center" wrapText="1"/>
    </xf>
    <xf numFmtId="0" fontId="9" fillId="29" borderId="42" xfId="1" applyFont="1" applyFill="1" applyBorder="1" applyAlignment="1">
      <alignment horizontal="center" vertical="center" wrapText="1"/>
    </xf>
    <xf numFmtId="3" fontId="9" fillId="29" borderId="7" xfId="1" applyNumberFormat="1" applyFont="1" applyFill="1" applyBorder="1" applyAlignment="1" applyProtection="1">
      <alignment horizontal="center" vertical="center"/>
      <protection locked="0"/>
    </xf>
    <xf numFmtId="3" fontId="9" fillId="29" borderId="15" xfId="1" applyNumberFormat="1" applyFont="1" applyFill="1" applyBorder="1" applyAlignment="1" applyProtection="1">
      <alignment horizontal="center" vertical="center"/>
      <protection locked="0"/>
    </xf>
    <xf numFmtId="0" fontId="9" fillId="29" borderId="7" xfId="1" applyFont="1" applyFill="1" applyBorder="1" applyAlignment="1" applyProtection="1">
      <alignment horizontal="center" vertical="center"/>
      <protection locked="0"/>
    </xf>
    <xf numFmtId="0" fontId="9" fillId="29" borderId="15" xfId="1" applyFont="1" applyFill="1" applyBorder="1" applyAlignment="1" applyProtection="1">
      <alignment horizontal="center" vertical="center"/>
      <protection locked="0"/>
    </xf>
    <xf numFmtId="0" fontId="9" fillId="29" borderId="34" xfId="1" applyFont="1" applyFill="1" applyBorder="1" applyAlignment="1" applyProtection="1">
      <alignment horizontal="center" vertical="center"/>
      <protection locked="0"/>
    </xf>
    <xf numFmtId="0" fontId="9" fillId="29" borderId="32" xfId="1" applyFont="1" applyFill="1" applyBorder="1" applyAlignment="1" applyProtection="1">
      <alignment horizontal="center" vertical="center"/>
      <protection locked="0"/>
    </xf>
    <xf numFmtId="0" fontId="9" fillId="29" borderId="6" xfId="1" applyFont="1" applyFill="1" applyBorder="1" applyAlignment="1" applyProtection="1">
      <alignment horizontal="center" vertical="center"/>
      <protection locked="0"/>
    </xf>
    <xf numFmtId="0" fontId="9" fillId="29" borderId="19" xfId="1" applyFont="1" applyFill="1" applyBorder="1" applyAlignment="1" applyProtection="1">
      <alignment horizontal="center" vertical="center"/>
      <protection locked="0"/>
    </xf>
    <xf numFmtId="0" fontId="9" fillId="29" borderId="8" xfId="1" applyFont="1" applyFill="1" applyBorder="1" applyAlignment="1" applyProtection="1">
      <alignment horizontal="center" vertical="center"/>
      <protection locked="0"/>
    </xf>
    <xf numFmtId="0" fontId="9" fillId="29" borderId="42" xfId="1" applyFont="1" applyFill="1" applyBorder="1" applyAlignment="1" applyProtection="1">
      <alignment horizontal="center" vertical="center"/>
      <protection locked="0"/>
    </xf>
    <xf numFmtId="0" fontId="9" fillId="29" borderId="6" xfId="1" applyFont="1" applyFill="1" applyBorder="1" applyAlignment="1">
      <alignment horizontal="center" vertical="center"/>
    </xf>
    <xf numFmtId="0" fontId="9" fillId="29" borderId="7" xfId="1" applyFont="1" applyFill="1" applyBorder="1" applyAlignment="1">
      <alignment horizontal="center" vertical="center"/>
    </xf>
    <xf numFmtId="0" fontId="9" fillId="29" borderId="15" xfId="1" applyFont="1" applyFill="1" applyBorder="1" applyAlignment="1">
      <alignment horizontal="center" vertical="center"/>
    </xf>
    <xf numFmtId="164" fontId="9" fillId="29" borderId="7" xfId="1" applyNumberFormat="1" applyFont="1" applyFill="1" applyBorder="1" applyAlignment="1">
      <alignment horizontal="center" vertical="center"/>
    </xf>
    <xf numFmtId="164" fontId="9" fillId="29" borderId="15" xfId="1" applyNumberFormat="1" applyFont="1" applyFill="1" applyBorder="1" applyAlignment="1">
      <alignment horizontal="center" vertical="center"/>
    </xf>
    <xf numFmtId="0" fontId="9" fillId="27" borderId="12" xfId="1" applyFont="1" applyFill="1" applyBorder="1" applyAlignment="1">
      <alignment horizontal="center" vertical="center"/>
    </xf>
    <xf numFmtId="0" fontId="9" fillId="27" borderId="11" xfId="1" applyFont="1" applyFill="1" applyBorder="1" applyAlignment="1" applyProtection="1">
      <alignment horizontal="center" vertical="center"/>
      <protection locked="0"/>
    </xf>
    <xf numFmtId="164" fontId="9" fillId="27" borderId="11" xfId="1" applyNumberFormat="1" applyFont="1" applyFill="1" applyBorder="1" applyAlignment="1" applyProtection="1">
      <alignment horizontal="center" vertical="center"/>
      <protection locked="0"/>
    </xf>
    <xf numFmtId="164" fontId="9" fillId="27" borderId="36" xfId="1" applyNumberFormat="1" applyFont="1" applyFill="1" applyBorder="1" applyAlignment="1" applyProtection="1">
      <alignment horizontal="center" vertical="center"/>
      <protection locked="0"/>
    </xf>
    <xf numFmtId="0" fontId="9" fillId="0" borderId="43" xfId="1" applyFont="1" applyBorder="1" applyAlignment="1" applyProtection="1">
      <alignment horizontal="center" vertical="center" wrapText="1"/>
      <protection locked="0"/>
    </xf>
    <xf numFmtId="0" fontId="9" fillId="0" borderId="44" xfId="1" applyFont="1" applyBorder="1" applyAlignment="1">
      <alignment horizontal="center" vertical="center" wrapText="1"/>
    </xf>
    <xf numFmtId="0" fontId="9" fillId="0" borderId="38" xfId="1" applyFont="1" applyBorder="1" applyAlignment="1">
      <alignment horizontal="center" vertical="center"/>
    </xf>
    <xf numFmtId="0" fontId="9" fillId="0" borderId="47" xfId="1" applyFont="1" applyBorder="1" applyAlignment="1">
      <alignment horizontal="center" vertical="center"/>
    </xf>
    <xf numFmtId="49" fontId="9" fillId="27" borderId="16" xfId="1" applyNumberFormat="1" applyFont="1" applyFill="1" applyBorder="1" applyAlignment="1" applyProtection="1">
      <alignment horizontal="center" vertical="center"/>
      <protection locked="0"/>
    </xf>
    <xf numFmtId="49" fontId="9" fillId="27" borderId="18" xfId="1" applyNumberFormat="1" applyFont="1" applyFill="1" applyBorder="1" applyAlignment="1" applyProtection="1">
      <alignment horizontal="center" vertical="center"/>
      <protection locked="0"/>
    </xf>
    <xf numFmtId="49" fontId="9" fillId="27" borderId="15" xfId="1" applyNumberFormat="1" applyFont="1" applyFill="1" applyBorder="1" applyAlignment="1" applyProtection="1">
      <alignment horizontal="center" vertical="center"/>
      <protection locked="0"/>
    </xf>
    <xf numFmtId="0" fontId="9" fillId="27" borderId="16" xfId="1" applyFont="1" applyFill="1" applyBorder="1" applyAlignment="1">
      <alignment horizontal="center" vertical="center" wrapText="1"/>
    </xf>
    <xf numFmtId="0" fontId="9" fillId="27" borderId="18" xfId="1" applyFont="1" applyFill="1" applyBorder="1" applyAlignment="1">
      <alignment horizontal="center" vertical="center" wrapText="1"/>
    </xf>
    <xf numFmtId="0" fontId="9" fillId="27" borderId="15" xfId="1" applyFont="1" applyFill="1" applyBorder="1" applyAlignment="1">
      <alignment horizontal="center" vertical="center" wrapText="1"/>
    </xf>
    <xf numFmtId="0" fontId="9" fillId="27" borderId="16" xfId="1" applyFont="1" applyFill="1" applyBorder="1" applyAlignment="1" applyProtection="1">
      <alignment horizontal="center" vertical="center" wrapText="1"/>
      <protection locked="0"/>
    </xf>
    <xf numFmtId="0" fontId="9" fillId="27" borderId="15" xfId="1" applyFont="1" applyFill="1" applyBorder="1" applyAlignment="1" applyProtection="1">
      <alignment horizontal="center" vertical="center" wrapText="1"/>
      <protection locked="0"/>
    </xf>
    <xf numFmtId="0" fontId="9" fillId="27" borderId="41" xfId="1" applyFont="1" applyFill="1" applyBorder="1" applyAlignment="1">
      <alignment horizontal="center" vertical="center" wrapText="1"/>
    </xf>
    <xf numFmtId="0" fontId="9" fillId="27" borderId="42" xfId="1" applyFont="1" applyFill="1" applyBorder="1" applyAlignment="1">
      <alignment horizontal="center" vertical="center" wrapText="1"/>
    </xf>
    <xf numFmtId="0" fontId="9" fillId="27" borderId="16" xfId="1" applyFont="1" applyFill="1" applyBorder="1" applyAlignment="1" applyProtection="1">
      <alignment horizontal="center" vertical="center"/>
      <protection locked="0"/>
    </xf>
    <xf numFmtId="0" fontId="9" fillId="27" borderId="18" xfId="1" applyFont="1" applyFill="1" applyBorder="1" applyAlignment="1" applyProtection="1">
      <alignment horizontal="center" vertical="center"/>
      <protection locked="0"/>
    </xf>
    <xf numFmtId="0" fontId="9" fillId="27" borderId="15" xfId="1" applyFont="1" applyFill="1" applyBorder="1" applyAlignment="1" applyProtection="1">
      <alignment horizontal="center" vertical="center"/>
      <protection locked="0"/>
    </xf>
    <xf numFmtId="0" fontId="9" fillId="27" borderId="40" xfId="1" applyFont="1" applyFill="1" applyBorder="1" applyAlignment="1" applyProtection="1">
      <alignment horizontal="center" vertical="center"/>
      <protection locked="0"/>
    </xf>
    <xf numFmtId="0" fontId="9" fillId="27" borderId="46" xfId="1" applyFont="1" applyFill="1" applyBorder="1" applyAlignment="1" applyProtection="1">
      <alignment horizontal="center" vertical="center"/>
      <protection locked="0"/>
    </xf>
    <xf numFmtId="0" fontId="9" fillId="27" borderId="32" xfId="1" applyFont="1" applyFill="1" applyBorder="1" applyAlignment="1" applyProtection="1">
      <alignment horizontal="center" vertical="center"/>
      <protection locked="0"/>
    </xf>
    <xf numFmtId="0" fontId="9" fillId="27" borderId="38" xfId="1" applyFont="1" applyFill="1" applyBorder="1" applyAlignment="1" applyProtection="1">
      <alignment horizontal="center" vertical="center"/>
      <protection locked="0"/>
    </xf>
    <xf numFmtId="0" fontId="9" fillId="27" borderId="28" xfId="1" applyFont="1" applyFill="1" applyBorder="1" applyAlignment="1" applyProtection="1">
      <alignment horizontal="center" vertical="center"/>
      <protection locked="0"/>
    </xf>
    <xf numFmtId="0" fontId="9" fillId="27" borderId="19" xfId="1" applyFont="1" applyFill="1" applyBorder="1" applyAlignment="1" applyProtection="1">
      <alignment horizontal="center" vertical="center"/>
      <protection locked="0"/>
    </xf>
    <xf numFmtId="0" fontId="9" fillId="27" borderId="41" xfId="1" applyFont="1" applyFill="1" applyBorder="1" applyAlignment="1" applyProtection="1">
      <alignment horizontal="center" vertical="center"/>
      <protection locked="0"/>
    </xf>
    <xf numFmtId="0" fontId="9" fillId="27" borderId="29" xfId="1" applyFont="1" applyFill="1" applyBorder="1" applyAlignment="1" applyProtection="1">
      <alignment horizontal="center" vertical="center"/>
      <protection locked="0"/>
    </xf>
    <xf numFmtId="0" fontId="9" fillId="27" borderId="42" xfId="1" applyFont="1" applyFill="1" applyBorder="1" applyAlignment="1" applyProtection="1">
      <alignment horizontal="center" vertical="center"/>
      <protection locked="0"/>
    </xf>
    <xf numFmtId="164" fontId="9" fillId="28" borderId="8" xfId="1" applyNumberFormat="1" applyFont="1" applyFill="1" applyBorder="1" applyAlignment="1" applyProtection="1">
      <alignment horizontal="center" vertical="center"/>
      <protection locked="0"/>
    </xf>
    <xf numFmtId="164" fontId="9" fillId="28" borderId="44" xfId="1" applyNumberFormat="1" applyFont="1" applyFill="1" applyBorder="1" applyAlignment="1" applyProtection="1">
      <alignment horizontal="center" vertical="center"/>
      <protection locked="0"/>
    </xf>
    <xf numFmtId="0" fontId="9" fillId="28" borderId="6" xfId="1" applyFont="1" applyFill="1" applyBorder="1" applyAlignment="1">
      <alignment horizontal="center" vertical="center"/>
    </xf>
    <xf numFmtId="0" fontId="9" fillId="28" borderId="47" xfId="1" applyFont="1" applyFill="1" applyBorder="1" applyAlignment="1">
      <alignment horizontal="center" vertical="center"/>
    </xf>
    <xf numFmtId="0" fontId="9" fillId="28" borderId="7" xfId="1" applyFont="1" applyFill="1" applyBorder="1" applyAlignment="1" applyProtection="1">
      <alignment horizontal="center" vertical="center"/>
      <protection locked="0"/>
    </xf>
    <xf numFmtId="0" fontId="9" fillId="28" borderId="43" xfId="1" applyFont="1" applyFill="1" applyBorder="1" applyAlignment="1" applyProtection="1">
      <alignment horizontal="center" vertical="center"/>
      <protection locked="0"/>
    </xf>
    <xf numFmtId="49" fontId="9" fillId="28" borderId="7" xfId="1" applyNumberFormat="1" applyFont="1" applyFill="1" applyBorder="1" applyAlignment="1" applyProtection="1">
      <alignment horizontal="center" vertical="center"/>
      <protection locked="0"/>
    </xf>
    <xf numFmtId="49" fontId="9" fillId="28" borderId="43" xfId="1" applyNumberFormat="1" applyFont="1" applyFill="1" applyBorder="1" applyAlignment="1" applyProtection="1">
      <alignment horizontal="center" vertical="center"/>
      <protection locked="0"/>
    </xf>
    <xf numFmtId="0" fontId="9" fillId="28" borderId="7" xfId="1" applyFont="1" applyFill="1" applyBorder="1" applyAlignment="1">
      <alignment horizontal="center" vertical="center" wrapText="1"/>
    </xf>
    <xf numFmtId="0" fontId="9" fillId="28" borderId="43" xfId="1" applyFont="1" applyFill="1" applyBorder="1" applyAlignment="1">
      <alignment horizontal="center" vertical="center" wrapText="1"/>
    </xf>
    <xf numFmtId="0" fontId="9" fillId="28" borderId="7" xfId="1" applyFont="1" applyFill="1" applyBorder="1" applyAlignment="1" applyProtection="1">
      <alignment horizontal="center" vertical="center" wrapText="1"/>
      <protection locked="0"/>
    </xf>
    <xf numFmtId="0" fontId="9" fillId="28" borderId="43" xfId="1" applyFont="1" applyFill="1" applyBorder="1" applyAlignment="1" applyProtection="1">
      <alignment horizontal="center" vertical="center" wrapText="1"/>
      <protection locked="0"/>
    </xf>
    <xf numFmtId="0" fontId="9" fillId="28" borderId="8" xfId="1" applyFont="1" applyFill="1" applyBorder="1" applyAlignment="1">
      <alignment horizontal="center" vertical="center" wrapText="1"/>
    </xf>
    <xf numFmtId="0" fontId="9" fillId="28" borderId="44" xfId="1" applyFont="1" applyFill="1" applyBorder="1" applyAlignment="1">
      <alignment horizontal="center" vertical="center" wrapText="1"/>
    </xf>
    <xf numFmtId="0" fontId="9" fillId="28" borderId="34" xfId="1" applyFont="1" applyFill="1" applyBorder="1" applyAlignment="1" applyProtection="1">
      <alignment horizontal="center" vertical="center"/>
      <protection locked="0"/>
    </xf>
    <xf numFmtId="0" fontId="9" fillId="28" borderId="45" xfId="1" applyFont="1" applyFill="1" applyBorder="1" applyAlignment="1" applyProtection="1">
      <alignment horizontal="center" vertical="center"/>
      <protection locked="0"/>
    </xf>
    <xf numFmtId="0" fontId="9" fillId="28" borderId="6" xfId="1" applyFont="1" applyFill="1" applyBorder="1" applyAlignment="1" applyProtection="1">
      <alignment horizontal="center" vertical="center"/>
      <protection locked="0"/>
    </xf>
    <xf numFmtId="0" fontId="9" fillId="28" borderId="47" xfId="1" applyFont="1" applyFill="1" applyBorder="1" applyAlignment="1" applyProtection="1">
      <alignment horizontal="center" vertical="center"/>
      <protection locked="0"/>
    </xf>
    <xf numFmtId="0" fontId="9" fillId="28" borderId="8" xfId="1" applyFont="1" applyFill="1" applyBorder="1" applyAlignment="1" applyProtection="1">
      <alignment horizontal="center" vertical="center"/>
      <protection locked="0"/>
    </xf>
    <xf numFmtId="0" fontId="9" fillId="28" borderId="44" xfId="1" applyFont="1" applyFill="1" applyBorder="1" applyAlignment="1" applyProtection="1">
      <alignment horizontal="center" vertical="center"/>
      <protection locked="0"/>
    </xf>
    <xf numFmtId="0" fontId="9" fillId="28" borderId="7" xfId="1" applyFont="1" applyFill="1" applyBorder="1" applyAlignment="1">
      <alignment horizontal="center" vertical="center"/>
    </xf>
    <xf numFmtId="0" fontId="9" fillId="28" borderId="43" xfId="1" applyFont="1" applyFill="1" applyBorder="1" applyAlignment="1">
      <alignment horizontal="center" vertical="center"/>
    </xf>
    <xf numFmtId="164" fontId="9" fillId="25" borderId="8" xfId="1" applyNumberFormat="1" applyFont="1" applyFill="1" applyBorder="1" applyAlignment="1" applyProtection="1">
      <alignment horizontal="center" vertical="center"/>
      <protection locked="0"/>
    </xf>
    <xf numFmtId="164" fontId="9" fillId="25" borderId="44" xfId="1" applyNumberFormat="1" applyFont="1" applyFill="1" applyBorder="1" applyAlignment="1" applyProtection="1">
      <alignment horizontal="center" vertical="center"/>
      <protection locked="0"/>
    </xf>
    <xf numFmtId="0" fontId="9" fillId="25" borderId="6" xfId="1" applyFont="1" applyFill="1" applyBorder="1" applyAlignment="1">
      <alignment horizontal="center" vertical="center"/>
    </xf>
    <xf numFmtId="0" fontId="9" fillId="25" borderId="47" xfId="1" applyFont="1" applyFill="1" applyBorder="1" applyAlignment="1">
      <alignment horizontal="center" vertical="center"/>
    </xf>
    <xf numFmtId="0" fontId="9" fillId="25" borderId="7" xfId="1" applyFont="1" applyFill="1" applyBorder="1" applyAlignment="1" applyProtection="1">
      <alignment horizontal="center" vertical="center"/>
      <protection locked="0"/>
    </xf>
    <xf numFmtId="0" fontId="9" fillId="25" borderId="43" xfId="1" applyFont="1" applyFill="1" applyBorder="1" applyAlignment="1" applyProtection="1">
      <alignment horizontal="center" vertical="center"/>
      <protection locked="0"/>
    </xf>
    <xf numFmtId="164" fontId="9" fillId="25" borderId="7" xfId="1" applyNumberFormat="1" applyFont="1" applyFill="1" applyBorder="1" applyAlignment="1" applyProtection="1">
      <alignment horizontal="center" vertical="center"/>
      <protection locked="0"/>
    </xf>
    <xf numFmtId="164" fontId="9" fillId="25" borderId="43" xfId="1" applyNumberFormat="1" applyFont="1" applyFill="1" applyBorder="1" applyAlignment="1" applyProtection="1">
      <alignment horizontal="center" vertical="center"/>
      <protection locked="0"/>
    </xf>
    <xf numFmtId="49" fontId="9" fillId="25" borderId="7" xfId="1" applyNumberFormat="1" applyFont="1" applyFill="1" applyBorder="1" applyAlignment="1" applyProtection="1">
      <alignment horizontal="center" vertical="center"/>
      <protection locked="0"/>
    </xf>
    <xf numFmtId="49" fontId="9" fillId="25" borderId="43" xfId="1" applyNumberFormat="1" applyFont="1" applyFill="1" applyBorder="1" applyAlignment="1" applyProtection="1">
      <alignment horizontal="center" vertical="center"/>
      <protection locked="0"/>
    </xf>
    <xf numFmtId="0" fontId="9" fillId="25" borderId="7" xfId="1" applyFont="1" applyFill="1" applyBorder="1" applyAlignment="1">
      <alignment horizontal="center" vertical="center" wrapText="1"/>
    </xf>
    <xf numFmtId="0" fontId="9" fillId="25" borderId="43" xfId="1" applyFont="1" applyFill="1" applyBorder="1" applyAlignment="1">
      <alignment horizontal="center" vertical="center" wrapText="1"/>
    </xf>
    <xf numFmtId="0" fontId="9" fillId="25" borderId="7" xfId="1" applyFont="1" applyFill="1" applyBorder="1" applyAlignment="1" applyProtection="1">
      <alignment horizontal="center" vertical="center" wrapText="1"/>
      <protection locked="0"/>
    </xf>
    <xf numFmtId="0" fontId="9" fillId="25" borderId="43" xfId="1" applyFont="1" applyFill="1" applyBorder="1" applyAlignment="1" applyProtection="1">
      <alignment horizontal="center" vertical="center" wrapText="1"/>
      <protection locked="0"/>
    </xf>
    <xf numFmtId="0" fontId="9" fillId="25" borderId="8" xfId="1" applyFont="1" applyFill="1" applyBorder="1" applyAlignment="1">
      <alignment horizontal="center" vertical="center" wrapText="1"/>
    </xf>
    <xf numFmtId="0" fontId="9" fillId="25" borderId="44" xfId="1" applyFont="1" applyFill="1" applyBorder="1" applyAlignment="1">
      <alignment horizontal="center" vertical="center" wrapText="1"/>
    </xf>
    <xf numFmtId="0" fontId="9" fillId="25" borderId="34" xfId="1" applyFont="1" applyFill="1" applyBorder="1" applyAlignment="1" applyProtection="1">
      <alignment horizontal="center" vertical="center"/>
      <protection locked="0"/>
    </xf>
    <xf numFmtId="0" fontId="9" fillId="25" borderId="45" xfId="1" applyFont="1" applyFill="1" applyBorder="1" applyAlignment="1" applyProtection="1">
      <alignment horizontal="center" vertical="center"/>
      <protection locked="0"/>
    </xf>
    <xf numFmtId="0" fontId="9" fillId="25" borderId="6" xfId="1" applyFont="1" applyFill="1" applyBorder="1" applyAlignment="1" applyProtection="1">
      <alignment horizontal="center" vertical="center"/>
      <protection locked="0"/>
    </xf>
    <xf numFmtId="0" fontId="9" fillId="25" borderId="47" xfId="1" applyFont="1" applyFill="1" applyBorder="1" applyAlignment="1" applyProtection="1">
      <alignment horizontal="center" vertical="center"/>
      <protection locked="0"/>
    </xf>
    <xf numFmtId="0" fontId="9" fillId="25" borderId="8" xfId="1" applyFont="1" applyFill="1" applyBorder="1" applyAlignment="1" applyProtection="1">
      <alignment horizontal="center" vertical="center"/>
      <protection locked="0"/>
    </xf>
    <xf numFmtId="0" fontId="9" fillId="25" borderId="44" xfId="1" applyFont="1" applyFill="1" applyBorder="1" applyAlignment="1" applyProtection="1">
      <alignment horizontal="center" vertical="center"/>
      <protection locked="0"/>
    </xf>
    <xf numFmtId="16" fontId="9" fillId="0" borderId="8" xfId="1" quotePrefix="1" applyNumberFormat="1" applyFont="1" applyBorder="1" applyAlignment="1">
      <alignment horizontal="center" vertical="center" wrapText="1"/>
    </xf>
    <xf numFmtId="16" fontId="9" fillId="0" borderId="44" xfId="1" quotePrefix="1" applyNumberFormat="1" applyFont="1" applyBorder="1" applyAlignment="1">
      <alignment horizontal="center" vertical="center" wrapText="1"/>
    </xf>
    <xf numFmtId="49" fontId="13" fillId="17" borderId="3" xfId="1" applyNumberFormat="1" applyFont="1" applyFill="1" applyBorder="1" applyAlignment="1">
      <alignment horizontal="center" vertical="center"/>
    </xf>
    <xf numFmtId="49" fontId="13" fillId="17" borderId="4" xfId="1" applyNumberFormat="1" applyFont="1" applyFill="1" applyBorder="1" applyAlignment="1">
      <alignment horizontal="center" vertical="center"/>
    </xf>
    <xf numFmtId="49" fontId="13" fillId="17" borderId="5" xfId="1" applyNumberFormat="1" applyFont="1" applyFill="1" applyBorder="1" applyAlignment="1">
      <alignment horizontal="center" vertical="center"/>
    </xf>
    <xf numFmtId="0" fontId="13" fillId="17" borderId="3" xfId="1" applyFont="1" applyFill="1" applyBorder="1" applyAlignment="1">
      <alignment horizontal="center" vertical="center"/>
    </xf>
    <xf numFmtId="0" fontId="13" fillId="17" borderId="4" xfId="1" applyFont="1" applyFill="1" applyBorder="1" applyAlignment="1">
      <alignment horizontal="center" vertical="center"/>
    </xf>
    <xf numFmtId="0" fontId="13" fillId="17" borderId="5" xfId="1" applyFont="1" applyFill="1" applyBorder="1" applyAlignment="1">
      <alignment horizontal="center" vertical="center"/>
    </xf>
    <xf numFmtId="0" fontId="24" fillId="18" borderId="24" xfId="1" applyFont="1" applyFill="1" applyBorder="1" applyAlignment="1">
      <alignment horizontal="center" vertical="center" wrapText="1"/>
    </xf>
    <xf numFmtId="0" fontId="14" fillId="18" borderId="17" xfId="1" applyFont="1" applyFill="1" applyBorder="1" applyAlignment="1">
      <alignment horizontal="center" vertical="center" wrapText="1"/>
    </xf>
    <xf numFmtId="0" fontId="14" fillId="18" borderId="25" xfId="1" applyFont="1" applyFill="1" applyBorder="1" applyAlignment="1">
      <alignment horizontal="center" vertical="center" wrapText="1"/>
    </xf>
    <xf numFmtId="0" fontId="9" fillId="15" borderId="0" xfId="1" applyFont="1" applyFill="1" applyAlignment="1">
      <alignment horizontal="center" vertical="center"/>
    </xf>
    <xf numFmtId="0" fontId="9" fillId="16" borderId="0" xfId="1" applyFont="1" applyFill="1" applyAlignment="1">
      <alignment horizontal="center" vertical="center"/>
    </xf>
    <xf numFmtId="49" fontId="9" fillId="0" borderId="38" xfId="1" applyNumberFormat="1" applyFont="1" applyBorder="1" applyAlignment="1" applyProtection="1">
      <alignment horizontal="center" vertical="center"/>
      <protection locked="0"/>
    </xf>
    <xf numFmtId="49" fontId="9" fillId="0" borderId="19" xfId="1" applyNumberFormat="1" applyFont="1" applyBorder="1" applyAlignment="1" applyProtection="1">
      <alignment horizontal="center" vertical="center"/>
      <protection locked="0"/>
    </xf>
    <xf numFmtId="164" fontId="9" fillId="27" borderId="18" xfId="1" applyNumberFormat="1" applyFont="1" applyFill="1" applyBorder="1" applyAlignment="1">
      <alignment horizontal="center" vertical="center"/>
    </xf>
    <xf numFmtId="0" fontId="9" fillId="0" borderId="19" xfId="1" applyFont="1" applyBorder="1" applyAlignment="1">
      <alignment horizontal="center" vertical="center"/>
    </xf>
    <xf numFmtId="164" fontId="9" fillId="0" borderId="41" xfId="1" applyNumberFormat="1" applyFont="1" applyBorder="1" applyAlignment="1">
      <alignment horizontal="center" vertical="center"/>
    </xf>
    <xf numFmtId="164" fontId="9" fillId="0" borderId="42" xfId="1" applyNumberFormat="1" applyFont="1" applyBorder="1" applyAlignment="1">
      <alignment horizontal="center" vertical="center"/>
    </xf>
    <xf numFmtId="0" fontId="9" fillId="23" borderId="38" xfId="1" applyFont="1" applyFill="1" applyBorder="1" applyAlignment="1">
      <alignment horizontal="center" vertical="center"/>
    </xf>
    <xf numFmtId="0" fontId="9" fillId="23" borderId="19" xfId="1" applyFont="1" applyFill="1" applyBorder="1" applyAlignment="1">
      <alignment horizontal="center" vertical="center"/>
    </xf>
    <xf numFmtId="164" fontId="9" fillId="23" borderId="41" xfId="1" applyNumberFormat="1" applyFont="1" applyFill="1" applyBorder="1" applyAlignment="1">
      <alignment horizontal="center" vertical="center"/>
    </xf>
    <xf numFmtId="164" fontId="9" fillId="23" borderId="42" xfId="1" applyNumberFormat="1" applyFont="1" applyFill="1" applyBorder="1" applyAlignment="1">
      <alignment horizontal="center" vertical="center"/>
    </xf>
    <xf numFmtId="0" fontId="9" fillId="23" borderId="39" xfId="1" applyFont="1" applyFill="1" applyBorder="1" applyAlignment="1">
      <alignment horizontal="center" vertical="center"/>
    </xf>
    <xf numFmtId="0" fontId="9" fillId="23" borderId="30" xfId="1" applyFont="1" applyFill="1" applyBorder="1" applyAlignment="1">
      <alignment horizontal="center" vertical="center"/>
    </xf>
    <xf numFmtId="0" fontId="9" fillId="0" borderId="39" xfId="1" applyFont="1" applyBorder="1" applyAlignment="1">
      <alignment horizontal="center" vertical="center"/>
    </xf>
    <xf numFmtId="0" fontId="9" fillId="0" borderId="30" xfId="1" applyFont="1" applyBorder="1" applyAlignment="1">
      <alignment horizontal="center" vertical="center"/>
    </xf>
    <xf numFmtId="164" fontId="9" fillId="26" borderId="8" xfId="1" applyNumberFormat="1" applyFont="1" applyFill="1" applyBorder="1" applyAlignment="1">
      <alignment horizontal="center" vertical="center"/>
    </xf>
    <xf numFmtId="164" fontId="9" fillId="26" borderId="42" xfId="1" applyNumberFormat="1" applyFont="1" applyFill="1" applyBorder="1" applyAlignment="1">
      <alignment horizontal="center" vertical="center"/>
    </xf>
    <xf numFmtId="0" fontId="9" fillId="26" borderId="49" xfId="1" applyFont="1" applyFill="1" applyBorder="1" applyAlignment="1">
      <alignment horizontal="center" vertical="center"/>
    </xf>
    <xf numFmtId="0" fontId="9" fillId="26" borderId="30" xfId="1" applyFont="1" applyFill="1" applyBorder="1" applyAlignment="1">
      <alignment horizontal="center" vertical="center"/>
    </xf>
    <xf numFmtId="164" fontId="9" fillId="26" borderId="34" xfId="1" applyNumberFormat="1" applyFont="1" applyFill="1" applyBorder="1" applyAlignment="1">
      <alignment horizontal="center" vertical="center"/>
    </xf>
    <xf numFmtId="164" fontId="9" fillId="26" borderId="32" xfId="1" applyNumberFormat="1" applyFont="1" applyFill="1" applyBorder="1" applyAlignment="1">
      <alignment horizontal="center" vertical="center"/>
    </xf>
    <xf numFmtId="0" fontId="9" fillId="26" borderId="19" xfId="1" applyFont="1" applyFill="1" applyBorder="1" applyAlignment="1">
      <alignment horizontal="center" vertical="center"/>
    </xf>
    <xf numFmtId="164" fontId="9" fillId="0" borderId="40" xfId="1" applyNumberFormat="1" applyFont="1" applyBorder="1" applyAlignment="1">
      <alignment horizontal="center" vertical="center"/>
    </xf>
    <xf numFmtId="164" fontId="9" fillId="0" borderId="32" xfId="1" applyNumberFormat="1" applyFont="1" applyBorder="1" applyAlignment="1">
      <alignment horizontal="center" vertical="center"/>
    </xf>
    <xf numFmtId="0" fontId="9" fillId="26" borderId="38" xfId="1" applyFont="1" applyFill="1" applyBorder="1" applyAlignment="1">
      <alignment horizontal="center" vertical="center"/>
    </xf>
    <xf numFmtId="164" fontId="9" fillId="26" borderId="41" xfId="1" applyNumberFormat="1" applyFont="1" applyFill="1" applyBorder="1" applyAlignment="1">
      <alignment horizontal="center" vertical="center"/>
    </xf>
    <xf numFmtId="0" fontId="9" fillId="26" borderId="39" xfId="1" applyFont="1" applyFill="1" applyBorder="1" applyAlignment="1">
      <alignment horizontal="center" vertical="center"/>
    </xf>
    <xf numFmtId="164" fontId="9" fillId="26" borderId="40" xfId="1" applyNumberFormat="1" applyFont="1" applyFill="1" applyBorder="1" applyAlignment="1">
      <alignment horizontal="center" vertical="center"/>
    </xf>
    <xf numFmtId="164" fontId="9" fillId="26" borderId="44" xfId="1" applyNumberFormat="1" applyFont="1" applyFill="1" applyBorder="1" applyAlignment="1">
      <alignment horizontal="center" vertical="center"/>
    </xf>
    <xf numFmtId="164" fontId="9" fillId="0" borderId="18" xfId="1" applyNumberFormat="1" applyFont="1" applyBorder="1" applyAlignment="1">
      <alignment horizontal="center" vertical="center"/>
    </xf>
    <xf numFmtId="164" fontId="9" fillId="0" borderId="29" xfId="1" applyNumberFormat="1" applyFont="1" applyBorder="1" applyAlignment="1">
      <alignment horizontal="center" vertical="center"/>
    </xf>
    <xf numFmtId="0" fontId="9" fillId="0" borderId="48" xfId="1" applyFont="1" applyBorder="1" applyAlignment="1">
      <alignment horizontal="center" vertical="center"/>
    </xf>
    <xf numFmtId="0" fontId="9" fillId="0" borderId="18" xfId="1" applyFont="1" applyBorder="1" applyAlignment="1">
      <alignment horizontal="center" vertical="center"/>
    </xf>
    <xf numFmtId="164" fontId="9" fillId="0" borderId="46" xfId="1" applyNumberFormat="1" applyFont="1" applyBorder="1" applyAlignment="1">
      <alignment horizontal="center" vertical="center"/>
    </xf>
    <xf numFmtId="0" fontId="9" fillId="26" borderId="50" xfId="1" applyFont="1" applyFill="1" applyBorder="1" applyAlignment="1">
      <alignment horizontal="center" vertical="center"/>
    </xf>
    <xf numFmtId="164" fontId="9" fillId="26" borderId="45" xfId="1" applyNumberFormat="1" applyFont="1" applyFill="1" applyBorder="1" applyAlignment="1">
      <alignment horizontal="center" vertical="center"/>
    </xf>
    <xf numFmtId="0" fontId="9" fillId="0" borderId="36" xfId="1" applyFont="1" applyBorder="1" applyAlignment="1">
      <alignment horizontal="center" vertical="center" wrapText="1"/>
    </xf>
    <xf numFmtId="0" fontId="9" fillId="26" borderId="36" xfId="1" applyFont="1" applyFill="1" applyBorder="1" applyAlignment="1">
      <alignment horizontal="center" vertical="center" wrapText="1"/>
    </xf>
    <xf numFmtId="0" fontId="9" fillId="26" borderId="29" xfId="1" applyFont="1" applyFill="1" applyBorder="1" applyAlignment="1">
      <alignment horizontal="center" vertical="center" wrapText="1"/>
    </xf>
    <xf numFmtId="0" fontId="9" fillId="0" borderId="8" xfId="1" applyFont="1" applyBorder="1" applyAlignment="1">
      <alignment horizontal="center" vertical="center"/>
    </xf>
    <xf numFmtId="0" fontId="9" fillId="0" borderId="44" xfId="1" applyFont="1" applyBorder="1" applyAlignment="1">
      <alignment horizontal="center" vertical="center"/>
    </xf>
    <xf numFmtId="0" fontId="14" fillId="19" borderId="16" xfId="1" applyFont="1" applyFill="1" applyBorder="1" applyAlignment="1" applyProtection="1">
      <alignment horizontal="left" vertical="top" wrapText="1"/>
      <protection locked="0"/>
    </xf>
    <xf numFmtId="0" fontId="14" fillId="19" borderId="18" xfId="1" applyFont="1" applyFill="1" applyBorder="1" applyAlignment="1" applyProtection="1">
      <alignment horizontal="left" vertical="top" wrapText="1"/>
      <protection locked="0"/>
    </xf>
    <xf numFmtId="0" fontId="14" fillId="19" borderId="15" xfId="1" applyFont="1" applyFill="1" applyBorder="1" applyAlignment="1" applyProtection="1">
      <alignment horizontal="left" vertical="top" wrapText="1"/>
      <protection locked="0"/>
    </xf>
    <xf numFmtId="49" fontId="13" fillId="17" borderId="3" xfId="1" applyNumberFormat="1" applyFont="1" applyFill="1" applyBorder="1" applyAlignment="1">
      <alignment horizontal="center"/>
    </xf>
    <xf numFmtId="49" fontId="13" fillId="17" borderId="4" xfId="1" applyNumberFormat="1" applyFont="1" applyFill="1" applyBorder="1" applyAlignment="1">
      <alignment horizontal="center"/>
    </xf>
    <xf numFmtId="49" fontId="13" fillId="17" borderId="5" xfId="1" applyNumberFormat="1" applyFont="1" applyFill="1" applyBorder="1" applyAlignment="1">
      <alignment horizontal="center"/>
    </xf>
    <xf numFmtId="49" fontId="20" fillId="18" borderId="56" xfId="1" applyNumberFormat="1" applyFont="1" applyFill="1" applyBorder="1" applyAlignment="1">
      <alignment horizontal="center" wrapText="1"/>
    </xf>
    <xf numFmtId="0" fontId="20" fillId="18" borderId="57" xfId="1" applyFont="1" applyFill="1" applyBorder="1" applyAlignment="1">
      <alignment horizontal="center" wrapText="1"/>
    </xf>
    <xf numFmtId="0" fontId="9" fillId="19" borderId="15" xfId="1" applyFont="1" applyFill="1" applyBorder="1" applyAlignment="1">
      <alignment horizontal="center"/>
    </xf>
    <xf numFmtId="0" fontId="18" fillId="0" borderId="56" xfId="0" applyFont="1" applyBorder="1" applyAlignment="1">
      <alignment wrapText="1"/>
    </xf>
    <xf numFmtId="0" fontId="18" fillId="0" borderId="58" xfId="0" applyFont="1" applyBorder="1" applyAlignment="1">
      <alignment wrapText="1"/>
    </xf>
    <xf numFmtId="0" fontId="18" fillId="0" borderId="57" xfId="0" applyFont="1" applyBorder="1" applyAlignment="1">
      <alignment wrapText="1"/>
    </xf>
  </cellXfs>
  <cellStyles count="138">
    <cellStyle name="20% - Accent1 2" xfId="3"/>
    <cellStyle name="20% - Accent1 2 2" xfId="4"/>
    <cellStyle name="20% - Accent1 3" xfId="5"/>
    <cellStyle name="20% - Accent1 3 2" xfId="6"/>
    <cellStyle name="20% - Accent1 4" xfId="7"/>
    <cellStyle name="20% - Accent2 2" xfId="8"/>
    <cellStyle name="20% - Accent2 2 2" xfId="9"/>
    <cellStyle name="20% - Accent2 3" xfId="10"/>
    <cellStyle name="20% - Accent2 3 2" xfId="11"/>
    <cellStyle name="20% - Accent2 4" xfId="12"/>
    <cellStyle name="20% - Accent3 2" xfId="13"/>
    <cellStyle name="20% - Accent3 2 2" xfId="14"/>
    <cellStyle name="20% - Accent3 3" xfId="15"/>
    <cellStyle name="20% - Accent3 3 2" xfId="16"/>
    <cellStyle name="20% - Accent3 4" xfId="17"/>
    <cellStyle name="20% - Accent4 2" xfId="18"/>
    <cellStyle name="20% - Accent4 2 2" xfId="19"/>
    <cellStyle name="20% - Accent4 3" xfId="20"/>
    <cellStyle name="20% - Accent4 3 2" xfId="21"/>
    <cellStyle name="20% - Accent4 4" xfId="22"/>
    <cellStyle name="20% - Accent5 2" xfId="23"/>
    <cellStyle name="20% - Accent5 2 2" xfId="24"/>
    <cellStyle name="20% - Accent5 3" xfId="25"/>
    <cellStyle name="20% - Accent5 3 2" xfId="26"/>
    <cellStyle name="20% - Accent5 4" xfId="27"/>
    <cellStyle name="20% - Accent6 2" xfId="28"/>
    <cellStyle name="20% - Accent6 2 2" xfId="29"/>
    <cellStyle name="20% - Accent6 3" xfId="30"/>
    <cellStyle name="20% - Accent6 3 2" xfId="31"/>
    <cellStyle name="20% - Accent6 4" xfId="32"/>
    <cellStyle name="40% - Accent1 2" xfId="33"/>
    <cellStyle name="40% - Accent1 2 2" xfId="34"/>
    <cellStyle name="40% - Accent1 3" xfId="35"/>
    <cellStyle name="40% - Accent1 3 2" xfId="36"/>
    <cellStyle name="40% - Accent1 4" xfId="37"/>
    <cellStyle name="40% - Accent2 2" xfId="38"/>
    <cellStyle name="40% - Accent2 2 2" xfId="39"/>
    <cellStyle name="40% - Accent2 3" xfId="40"/>
    <cellStyle name="40% - Accent2 3 2" xfId="41"/>
    <cellStyle name="40% - Accent2 4" xfId="42"/>
    <cellStyle name="40% - Accent3 2" xfId="43"/>
    <cellStyle name="40% - Accent3 2 2" xfId="44"/>
    <cellStyle name="40% - Accent3 3" xfId="45"/>
    <cellStyle name="40% - Accent3 3 2" xfId="46"/>
    <cellStyle name="40% - Accent3 4" xfId="47"/>
    <cellStyle name="40% - Accent4 2" xfId="48"/>
    <cellStyle name="40% - Accent4 2 2" xfId="49"/>
    <cellStyle name="40% - Accent4 3" xfId="50"/>
    <cellStyle name="40% - Accent4 3 2" xfId="51"/>
    <cellStyle name="40% - Accent4 4" xfId="52"/>
    <cellStyle name="40% - Accent5 2" xfId="53"/>
    <cellStyle name="40% - Accent5 2 2" xfId="54"/>
    <cellStyle name="40% - Accent5 3" xfId="55"/>
    <cellStyle name="40% - Accent5 3 2" xfId="56"/>
    <cellStyle name="40% - Accent5 4" xfId="57"/>
    <cellStyle name="40% - Accent6 2" xfId="58"/>
    <cellStyle name="40% - Accent6 2 2" xfId="59"/>
    <cellStyle name="40% - Accent6 3" xfId="60"/>
    <cellStyle name="40% - Accent6 3 2" xfId="61"/>
    <cellStyle name="40% - Accent6 4" xfId="62"/>
    <cellStyle name="Comma 2" xfId="63"/>
    <cellStyle name="Comma 2 2" xfId="64"/>
    <cellStyle name="Comma 2 2 2" xfId="65"/>
    <cellStyle name="Comma 2 3" xfId="66"/>
    <cellStyle name="Comma 2 3 2" xfId="67"/>
    <cellStyle name="Comma 2 4" xfId="68"/>
    <cellStyle name="Currency 2" xfId="69"/>
    <cellStyle name="Currency 2 2" xfId="70"/>
    <cellStyle name="Currency 3" xfId="71"/>
    <cellStyle name="Currency 3 2" xfId="72"/>
    <cellStyle name="Currency 3 2 2" xfId="73"/>
    <cellStyle name="Currency 3 2 2 2" xfId="74"/>
    <cellStyle name="Currency 3 2 3" xfId="75"/>
    <cellStyle name="Currency 3 2 3 2" xfId="76"/>
    <cellStyle name="Currency 3 2 4" xfId="77"/>
    <cellStyle name="Currency 3 3" xfId="78"/>
    <cellStyle name="Currency 3 3 2" xfId="79"/>
    <cellStyle name="Currency 3 4" xfId="80"/>
    <cellStyle name="Currency 3 4 2" xfId="81"/>
    <cellStyle name="Currency 3 5" xfId="82"/>
    <cellStyle name="Currency 4" xfId="83"/>
    <cellStyle name="Currency 5" xfId="84"/>
    <cellStyle name="Currency 5 2" xfId="85"/>
    <cellStyle name="Currency 5 2 2" xfId="86"/>
    <cellStyle name="Currency 5 3" xfId="87"/>
    <cellStyle name="Currency 5 3 2" xfId="88"/>
    <cellStyle name="Currency 5 4" xfId="89"/>
    <cellStyle name="Currency 6" xfId="90"/>
    <cellStyle name="Currency 6 2" xfId="91"/>
    <cellStyle name="Currency 7" xfId="92"/>
    <cellStyle name="Currency 7 2" xfId="93"/>
    <cellStyle name="Hyperlink" xfId="137" builtinId="8"/>
    <cellStyle name="Normal" xfId="0" builtinId="0"/>
    <cellStyle name="Normal 2" xfId="1"/>
    <cellStyle name="Normal 2 2" xfId="94"/>
    <cellStyle name="Normal 2 3" xfId="95"/>
    <cellStyle name="Normal 3" xfId="2"/>
    <cellStyle name="Normal 3 2" xfId="96"/>
    <cellStyle name="Normal 3 2 2" xfId="97"/>
    <cellStyle name="Normal 3 2 2 2" xfId="98"/>
    <cellStyle name="Normal 3 2 3" xfId="99"/>
    <cellStyle name="Normal 3 2 3 2" xfId="100"/>
    <cellStyle name="Normal 3 2 4" xfId="101"/>
    <cellStyle name="Normal 3 3" xfId="102"/>
    <cellStyle name="Normal 3 3 2" xfId="103"/>
    <cellStyle name="Normal 3 4" xfId="104"/>
    <cellStyle name="Normal 3 4 2" xfId="105"/>
    <cellStyle name="Normal 3 5" xfId="106"/>
    <cellStyle name="Normal 4" xfId="107"/>
    <cellStyle name="Normal 4 2" xfId="108"/>
    <cellStyle name="Normal 5" xfId="109"/>
    <cellStyle name="Normal 6" xfId="110"/>
    <cellStyle name="Normal 6 2" xfId="111"/>
    <cellStyle name="Normal 6 2 2" xfId="112"/>
    <cellStyle name="Normal 6 2 2 2" xfId="113"/>
    <cellStyle name="Normal 6 2 3" xfId="114"/>
    <cellStyle name="Normal 6 2 3 2" xfId="115"/>
    <cellStyle name="Normal 6 2 4" xfId="116"/>
    <cellStyle name="Normal 7" xfId="117"/>
    <cellStyle name="Normal 7 2" xfId="118"/>
    <cellStyle name="Normal 7 2 2" xfId="119"/>
    <cellStyle name="Normal 7 3" xfId="120"/>
    <cellStyle name="Normal 7 3 2" xfId="121"/>
    <cellStyle name="Normal 7 4" xfId="122"/>
    <cellStyle name="Normal 8" xfId="123"/>
    <cellStyle name="Normal 8 2" xfId="124"/>
    <cellStyle name="Normal 9" xfId="125"/>
    <cellStyle name="Normal 9 2" xfId="126"/>
    <cellStyle name="Note 2" xfId="127"/>
    <cellStyle name="Note 2 2" xfId="128"/>
    <cellStyle name="Note 2 2 2" xfId="129"/>
    <cellStyle name="Note 2 3" xfId="130"/>
    <cellStyle name="Note 2 3 2" xfId="131"/>
    <cellStyle name="Note 2 4" xfId="132"/>
    <cellStyle name="Note 3" xfId="133"/>
    <cellStyle name="Note 3 2" xfId="134"/>
    <cellStyle name="Note 4" xfId="135"/>
    <cellStyle name="Note 4 2" xfId="136"/>
  </cellStyles>
  <dxfs count="0"/>
  <tableStyles count="0" defaultTableStyle="TableStyleMedium2" defaultPivotStyle="PivotStyleLight16"/>
  <colors>
    <mruColors>
      <color rgb="FF9BBB5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ngela.orr@doralnnv.org" TargetMode="External"/><Relationship Id="rId13" Type="http://schemas.openxmlformats.org/officeDocument/2006/relationships/hyperlink" Target="mailto:mmackedon@spcsa.nv.gov" TargetMode="External"/><Relationship Id="rId3" Type="http://schemas.openxmlformats.org/officeDocument/2006/relationships/hyperlink" Target="mailto:lee.esplin@somersetnv.org" TargetMode="External"/><Relationship Id="rId7" Type="http://schemas.openxmlformats.org/officeDocument/2006/relationships/hyperlink" Target="mailto:richard.santigate@civicanv.org" TargetMode="External"/><Relationship Id="rId12" Type="http://schemas.openxmlformats.org/officeDocument/2006/relationships/hyperlink" Target="mailto:mmackedon@spcsa.nv.gov" TargetMode="External"/><Relationship Id="rId2" Type="http://schemas.openxmlformats.org/officeDocument/2006/relationships/hyperlink" Target="mailto:dan.triana@slamnv.org" TargetMode="External"/><Relationship Id="rId1" Type="http://schemas.openxmlformats.org/officeDocument/2006/relationships/hyperlink" Target="mailto:wmcintosh@ywlalv.org" TargetMode="External"/><Relationship Id="rId6" Type="http://schemas.openxmlformats.org/officeDocument/2006/relationships/hyperlink" Target="mailto:rodney.saunders@doralacademynv.org" TargetMode="External"/><Relationship Id="rId11" Type="http://schemas.openxmlformats.org/officeDocument/2006/relationships/hyperlink" Target="mailto:mmackedon@spcsa.nv.gov" TargetMode="External"/><Relationship Id="rId5" Type="http://schemas.openxmlformats.org/officeDocument/2006/relationships/hyperlink" Target="mailto:renee.fairless@materlv.org" TargetMode="External"/><Relationship Id="rId10" Type="http://schemas.openxmlformats.org/officeDocument/2006/relationships/hyperlink" Target="mailto:jami.austin@pinecrestnnv.org" TargetMode="External"/><Relationship Id="rId4" Type="http://schemas.openxmlformats.org/officeDocument/2006/relationships/hyperlink" Target="mailto:michael.odowd@pinecrestnv.org" TargetMode="External"/><Relationship Id="rId9" Type="http://schemas.openxmlformats.org/officeDocument/2006/relationships/hyperlink" Target="mailto:gia.maraccini@maternnv.org"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opLeftCell="A3" zoomScale="85" zoomScaleNormal="85" workbookViewId="0">
      <selection activeCell="D7" sqref="D7"/>
    </sheetView>
  </sheetViews>
  <sheetFormatPr defaultRowHeight="15" x14ac:dyDescent="0.25"/>
  <cols>
    <col min="1" max="1" width="20.7109375" customWidth="1"/>
    <col min="2" max="2" width="18.28515625" customWidth="1"/>
    <col min="3" max="4" width="8" customWidth="1"/>
    <col min="5" max="5" width="18" customWidth="1"/>
    <col min="6" max="6" width="6.5703125" customWidth="1"/>
    <col min="7" max="7" width="21.85546875" bestFit="1" customWidth="1"/>
    <col min="8" max="8" width="17.5703125" customWidth="1"/>
    <col min="9" max="9" width="37.5703125" customWidth="1"/>
    <col min="10" max="10" width="14" bestFit="1" customWidth="1"/>
    <col min="11" max="11" width="22.140625" customWidth="1"/>
    <col min="12" max="12" width="18.85546875" bestFit="1" customWidth="1"/>
    <col min="13" max="13" width="18.5703125" bestFit="1" customWidth="1"/>
    <col min="14" max="14" width="26" bestFit="1" customWidth="1"/>
    <col min="15" max="15" width="14" bestFit="1" customWidth="1"/>
    <col min="248" max="248" width="36.42578125" customWidth="1"/>
    <col min="249" max="250" width="8" customWidth="1"/>
    <col min="251" max="251" width="18" customWidth="1"/>
    <col min="252" max="252" width="6.5703125" customWidth="1"/>
    <col min="253" max="254" width="10.42578125" customWidth="1"/>
    <col min="255" max="255" width="10.7109375" customWidth="1"/>
    <col min="256" max="262" width="7.42578125" customWidth="1"/>
    <col min="263" max="264" width="27.42578125" customWidth="1"/>
    <col min="265" max="265" width="36.7109375" customWidth="1"/>
    <col min="266" max="266" width="18.28515625" customWidth="1"/>
    <col min="267" max="267" width="36.7109375" customWidth="1"/>
    <col min="268" max="268" width="27.42578125" customWidth="1"/>
    <col min="269" max="269" width="27.7109375" customWidth="1"/>
    <col min="270" max="270" width="36.5703125" customWidth="1"/>
    <col min="271" max="271" width="18.28515625" customWidth="1"/>
    <col min="504" max="504" width="36.42578125" customWidth="1"/>
    <col min="505" max="506" width="8" customWidth="1"/>
    <col min="507" max="507" width="18" customWidth="1"/>
    <col min="508" max="508" width="6.5703125" customWidth="1"/>
    <col min="509" max="510" width="10.42578125" customWidth="1"/>
    <col min="511" max="511" width="10.7109375" customWidth="1"/>
    <col min="512" max="518" width="7.42578125" customWidth="1"/>
    <col min="519" max="520" width="27.42578125" customWidth="1"/>
    <col min="521" max="521" width="36.7109375" customWidth="1"/>
    <col min="522" max="522" width="18.28515625" customWidth="1"/>
    <col min="523" max="523" width="36.7109375" customWidth="1"/>
    <col min="524" max="524" width="27.42578125" customWidth="1"/>
    <col min="525" max="525" width="27.7109375" customWidth="1"/>
    <col min="526" max="526" width="36.5703125" customWidth="1"/>
    <col min="527" max="527" width="18.28515625" customWidth="1"/>
    <col min="760" max="760" width="36.42578125" customWidth="1"/>
    <col min="761" max="762" width="8" customWidth="1"/>
    <col min="763" max="763" width="18" customWidth="1"/>
    <col min="764" max="764" width="6.5703125" customWidth="1"/>
    <col min="765" max="766" width="10.42578125" customWidth="1"/>
    <col min="767" max="767" width="10.7109375" customWidth="1"/>
    <col min="768" max="774" width="7.42578125" customWidth="1"/>
    <col min="775" max="776" width="27.42578125" customWidth="1"/>
    <col min="777" max="777" width="36.7109375" customWidth="1"/>
    <col min="778" max="778" width="18.28515625" customWidth="1"/>
    <col min="779" max="779" width="36.7109375" customWidth="1"/>
    <col min="780" max="780" width="27.42578125" customWidth="1"/>
    <col min="781" max="781" width="27.7109375" customWidth="1"/>
    <col min="782" max="782" width="36.5703125" customWidth="1"/>
    <col min="783" max="783" width="18.28515625" customWidth="1"/>
    <col min="1016" max="1016" width="36.42578125" customWidth="1"/>
    <col min="1017" max="1018" width="8" customWidth="1"/>
    <col min="1019" max="1019" width="18" customWidth="1"/>
    <col min="1020" max="1020" width="6.5703125" customWidth="1"/>
    <col min="1021" max="1022" width="10.42578125" customWidth="1"/>
    <col min="1023" max="1023" width="10.7109375" customWidth="1"/>
    <col min="1024" max="1030" width="7.42578125" customWidth="1"/>
    <col min="1031" max="1032" width="27.42578125" customWidth="1"/>
    <col min="1033" max="1033" width="36.7109375" customWidth="1"/>
    <col min="1034" max="1034" width="18.28515625" customWidth="1"/>
    <col min="1035" max="1035" width="36.7109375" customWidth="1"/>
    <col min="1036" max="1036" width="27.42578125" customWidth="1"/>
    <col min="1037" max="1037" width="27.7109375" customWidth="1"/>
    <col min="1038" max="1038" width="36.5703125" customWidth="1"/>
    <col min="1039" max="1039" width="18.28515625" customWidth="1"/>
    <col min="1272" max="1272" width="36.42578125" customWidth="1"/>
    <col min="1273" max="1274" width="8" customWidth="1"/>
    <col min="1275" max="1275" width="18" customWidth="1"/>
    <col min="1276" max="1276" width="6.5703125" customWidth="1"/>
    <col min="1277" max="1278" width="10.42578125" customWidth="1"/>
    <col min="1279" max="1279" width="10.7109375" customWidth="1"/>
    <col min="1280" max="1286" width="7.42578125" customWidth="1"/>
    <col min="1287" max="1288" width="27.42578125" customWidth="1"/>
    <col min="1289" max="1289" width="36.7109375" customWidth="1"/>
    <col min="1290" max="1290" width="18.28515625" customWidth="1"/>
    <col min="1291" max="1291" width="36.7109375" customWidth="1"/>
    <col min="1292" max="1292" width="27.42578125" customWidth="1"/>
    <col min="1293" max="1293" width="27.7109375" customWidth="1"/>
    <col min="1294" max="1294" width="36.5703125" customWidth="1"/>
    <col min="1295" max="1295" width="18.28515625" customWidth="1"/>
    <col min="1528" max="1528" width="36.42578125" customWidth="1"/>
    <col min="1529" max="1530" width="8" customWidth="1"/>
    <col min="1531" max="1531" width="18" customWidth="1"/>
    <col min="1532" max="1532" width="6.5703125" customWidth="1"/>
    <col min="1533" max="1534" width="10.42578125" customWidth="1"/>
    <col min="1535" max="1535" width="10.7109375" customWidth="1"/>
    <col min="1536" max="1542" width="7.42578125" customWidth="1"/>
    <col min="1543" max="1544" width="27.42578125" customWidth="1"/>
    <col min="1545" max="1545" width="36.7109375" customWidth="1"/>
    <col min="1546" max="1546" width="18.28515625" customWidth="1"/>
    <col min="1547" max="1547" width="36.7109375" customWidth="1"/>
    <col min="1548" max="1548" width="27.42578125" customWidth="1"/>
    <col min="1549" max="1549" width="27.7109375" customWidth="1"/>
    <col min="1550" max="1550" width="36.5703125" customWidth="1"/>
    <col min="1551" max="1551" width="18.28515625" customWidth="1"/>
    <col min="1784" max="1784" width="36.42578125" customWidth="1"/>
    <col min="1785" max="1786" width="8" customWidth="1"/>
    <col min="1787" max="1787" width="18" customWidth="1"/>
    <col min="1788" max="1788" width="6.5703125" customWidth="1"/>
    <col min="1789" max="1790" width="10.42578125" customWidth="1"/>
    <col min="1791" max="1791" width="10.7109375" customWidth="1"/>
    <col min="1792" max="1798" width="7.42578125" customWidth="1"/>
    <col min="1799" max="1800" width="27.42578125" customWidth="1"/>
    <col min="1801" max="1801" width="36.7109375" customWidth="1"/>
    <col min="1802" max="1802" width="18.28515625" customWidth="1"/>
    <col min="1803" max="1803" width="36.7109375" customWidth="1"/>
    <col min="1804" max="1804" width="27.42578125" customWidth="1"/>
    <col min="1805" max="1805" width="27.7109375" customWidth="1"/>
    <col min="1806" max="1806" width="36.5703125" customWidth="1"/>
    <col min="1807" max="1807" width="18.28515625" customWidth="1"/>
    <col min="2040" max="2040" width="36.42578125" customWidth="1"/>
    <col min="2041" max="2042" width="8" customWidth="1"/>
    <col min="2043" max="2043" width="18" customWidth="1"/>
    <col min="2044" max="2044" width="6.5703125" customWidth="1"/>
    <col min="2045" max="2046" width="10.42578125" customWidth="1"/>
    <col min="2047" max="2047" width="10.7109375" customWidth="1"/>
    <col min="2048" max="2054" width="7.42578125" customWidth="1"/>
    <col min="2055" max="2056" width="27.42578125" customWidth="1"/>
    <col min="2057" max="2057" width="36.7109375" customWidth="1"/>
    <col min="2058" max="2058" width="18.28515625" customWidth="1"/>
    <col min="2059" max="2059" width="36.7109375" customWidth="1"/>
    <col min="2060" max="2060" width="27.42578125" customWidth="1"/>
    <col min="2061" max="2061" width="27.7109375" customWidth="1"/>
    <col min="2062" max="2062" width="36.5703125" customWidth="1"/>
    <col min="2063" max="2063" width="18.28515625" customWidth="1"/>
    <col min="2296" max="2296" width="36.42578125" customWidth="1"/>
    <col min="2297" max="2298" width="8" customWidth="1"/>
    <col min="2299" max="2299" width="18" customWidth="1"/>
    <col min="2300" max="2300" width="6.5703125" customWidth="1"/>
    <col min="2301" max="2302" width="10.42578125" customWidth="1"/>
    <col min="2303" max="2303" width="10.7109375" customWidth="1"/>
    <col min="2304" max="2310" width="7.42578125" customWidth="1"/>
    <col min="2311" max="2312" width="27.42578125" customWidth="1"/>
    <col min="2313" max="2313" width="36.7109375" customWidth="1"/>
    <col min="2314" max="2314" width="18.28515625" customWidth="1"/>
    <col min="2315" max="2315" width="36.7109375" customWidth="1"/>
    <col min="2316" max="2316" width="27.42578125" customWidth="1"/>
    <col min="2317" max="2317" width="27.7109375" customWidth="1"/>
    <col min="2318" max="2318" width="36.5703125" customWidth="1"/>
    <col min="2319" max="2319" width="18.28515625" customWidth="1"/>
    <col min="2552" max="2552" width="36.42578125" customWidth="1"/>
    <col min="2553" max="2554" width="8" customWidth="1"/>
    <col min="2555" max="2555" width="18" customWidth="1"/>
    <col min="2556" max="2556" width="6.5703125" customWidth="1"/>
    <col min="2557" max="2558" width="10.42578125" customWidth="1"/>
    <col min="2559" max="2559" width="10.7109375" customWidth="1"/>
    <col min="2560" max="2566" width="7.42578125" customWidth="1"/>
    <col min="2567" max="2568" width="27.42578125" customWidth="1"/>
    <col min="2569" max="2569" width="36.7109375" customWidth="1"/>
    <col min="2570" max="2570" width="18.28515625" customWidth="1"/>
    <col min="2571" max="2571" width="36.7109375" customWidth="1"/>
    <col min="2572" max="2572" width="27.42578125" customWidth="1"/>
    <col min="2573" max="2573" width="27.7109375" customWidth="1"/>
    <col min="2574" max="2574" width="36.5703125" customWidth="1"/>
    <col min="2575" max="2575" width="18.28515625" customWidth="1"/>
    <col min="2808" max="2808" width="36.42578125" customWidth="1"/>
    <col min="2809" max="2810" width="8" customWidth="1"/>
    <col min="2811" max="2811" width="18" customWidth="1"/>
    <col min="2812" max="2812" width="6.5703125" customWidth="1"/>
    <col min="2813" max="2814" width="10.42578125" customWidth="1"/>
    <col min="2815" max="2815" width="10.7109375" customWidth="1"/>
    <col min="2816" max="2822" width="7.42578125" customWidth="1"/>
    <col min="2823" max="2824" width="27.42578125" customWidth="1"/>
    <col min="2825" max="2825" width="36.7109375" customWidth="1"/>
    <col min="2826" max="2826" width="18.28515625" customWidth="1"/>
    <col min="2827" max="2827" width="36.7109375" customWidth="1"/>
    <col min="2828" max="2828" width="27.42578125" customWidth="1"/>
    <col min="2829" max="2829" width="27.7109375" customWidth="1"/>
    <col min="2830" max="2830" width="36.5703125" customWidth="1"/>
    <col min="2831" max="2831" width="18.28515625" customWidth="1"/>
    <col min="3064" max="3064" width="36.42578125" customWidth="1"/>
    <col min="3065" max="3066" width="8" customWidth="1"/>
    <col min="3067" max="3067" width="18" customWidth="1"/>
    <col min="3068" max="3068" width="6.5703125" customWidth="1"/>
    <col min="3069" max="3070" width="10.42578125" customWidth="1"/>
    <col min="3071" max="3071" width="10.7109375" customWidth="1"/>
    <col min="3072" max="3078" width="7.42578125" customWidth="1"/>
    <col min="3079" max="3080" width="27.42578125" customWidth="1"/>
    <col min="3081" max="3081" width="36.7109375" customWidth="1"/>
    <col min="3082" max="3082" width="18.28515625" customWidth="1"/>
    <col min="3083" max="3083" width="36.7109375" customWidth="1"/>
    <col min="3084" max="3084" width="27.42578125" customWidth="1"/>
    <col min="3085" max="3085" width="27.7109375" customWidth="1"/>
    <col min="3086" max="3086" width="36.5703125" customWidth="1"/>
    <col min="3087" max="3087" width="18.28515625" customWidth="1"/>
    <col min="3320" max="3320" width="36.42578125" customWidth="1"/>
    <col min="3321" max="3322" width="8" customWidth="1"/>
    <col min="3323" max="3323" width="18" customWidth="1"/>
    <col min="3324" max="3324" width="6.5703125" customWidth="1"/>
    <col min="3325" max="3326" width="10.42578125" customWidth="1"/>
    <col min="3327" max="3327" width="10.7109375" customWidth="1"/>
    <col min="3328" max="3334" width="7.42578125" customWidth="1"/>
    <col min="3335" max="3336" width="27.42578125" customWidth="1"/>
    <col min="3337" max="3337" width="36.7109375" customWidth="1"/>
    <col min="3338" max="3338" width="18.28515625" customWidth="1"/>
    <col min="3339" max="3339" width="36.7109375" customWidth="1"/>
    <col min="3340" max="3340" width="27.42578125" customWidth="1"/>
    <col min="3341" max="3341" width="27.7109375" customWidth="1"/>
    <col min="3342" max="3342" width="36.5703125" customWidth="1"/>
    <col min="3343" max="3343" width="18.28515625" customWidth="1"/>
    <col min="3576" max="3576" width="36.42578125" customWidth="1"/>
    <col min="3577" max="3578" width="8" customWidth="1"/>
    <col min="3579" max="3579" width="18" customWidth="1"/>
    <col min="3580" max="3580" width="6.5703125" customWidth="1"/>
    <col min="3581" max="3582" width="10.42578125" customWidth="1"/>
    <col min="3583" max="3583" width="10.7109375" customWidth="1"/>
    <col min="3584" max="3590" width="7.42578125" customWidth="1"/>
    <col min="3591" max="3592" width="27.42578125" customWidth="1"/>
    <col min="3593" max="3593" width="36.7109375" customWidth="1"/>
    <col min="3594" max="3594" width="18.28515625" customWidth="1"/>
    <col min="3595" max="3595" width="36.7109375" customWidth="1"/>
    <col min="3596" max="3596" width="27.42578125" customWidth="1"/>
    <col min="3597" max="3597" width="27.7109375" customWidth="1"/>
    <col min="3598" max="3598" width="36.5703125" customWidth="1"/>
    <col min="3599" max="3599" width="18.28515625" customWidth="1"/>
    <col min="3832" max="3832" width="36.42578125" customWidth="1"/>
    <col min="3833" max="3834" width="8" customWidth="1"/>
    <col min="3835" max="3835" width="18" customWidth="1"/>
    <col min="3836" max="3836" width="6.5703125" customWidth="1"/>
    <col min="3837" max="3838" width="10.42578125" customWidth="1"/>
    <col min="3839" max="3839" width="10.7109375" customWidth="1"/>
    <col min="3840" max="3846" width="7.42578125" customWidth="1"/>
    <col min="3847" max="3848" width="27.42578125" customWidth="1"/>
    <col min="3849" max="3849" width="36.7109375" customWidth="1"/>
    <col min="3850" max="3850" width="18.28515625" customWidth="1"/>
    <col min="3851" max="3851" width="36.7109375" customWidth="1"/>
    <col min="3852" max="3852" width="27.42578125" customWidth="1"/>
    <col min="3853" max="3853" width="27.7109375" customWidth="1"/>
    <col min="3854" max="3854" width="36.5703125" customWidth="1"/>
    <col min="3855" max="3855" width="18.28515625" customWidth="1"/>
    <col min="4088" max="4088" width="36.42578125" customWidth="1"/>
    <col min="4089" max="4090" width="8" customWidth="1"/>
    <col min="4091" max="4091" width="18" customWidth="1"/>
    <col min="4092" max="4092" width="6.5703125" customWidth="1"/>
    <col min="4093" max="4094" width="10.42578125" customWidth="1"/>
    <col min="4095" max="4095" width="10.7109375" customWidth="1"/>
    <col min="4096" max="4102" width="7.42578125" customWidth="1"/>
    <col min="4103" max="4104" width="27.42578125" customWidth="1"/>
    <col min="4105" max="4105" width="36.7109375" customWidth="1"/>
    <col min="4106" max="4106" width="18.28515625" customWidth="1"/>
    <col min="4107" max="4107" width="36.7109375" customWidth="1"/>
    <col min="4108" max="4108" width="27.42578125" customWidth="1"/>
    <col min="4109" max="4109" width="27.7109375" customWidth="1"/>
    <col min="4110" max="4110" width="36.5703125" customWidth="1"/>
    <col min="4111" max="4111" width="18.28515625" customWidth="1"/>
    <col min="4344" max="4344" width="36.42578125" customWidth="1"/>
    <col min="4345" max="4346" width="8" customWidth="1"/>
    <col min="4347" max="4347" width="18" customWidth="1"/>
    <col min="4348" max="4348" width="6.5703125" customWidth="1"/>
    <col min="4349" max="4350" width="10.42578125" customWidth="1"/>
    <col min="4351" max="4351" width="10.7109375" customWidth="1"/>
    <col min="4352" max="4358" width="7.42578125" customWidth="1"/>
    <col min="4359" max="4360" width="27.42578125" customWidth="1"/>
    <col min="4361" max="4361" width="36.7109375" customWidth="1"/>
    <col min="4362" max="4362" width="18.28515625" customWidth="1"/>
    <col min="4363" max="4363" width="36.7109375" customWidth="1"/>
    <col min="4364" max="4364" width="27.42578125" customWidth="1"/>
    <col min="4365" max="4365" width="27.7109375" customWidth="1"/>
    <col min="4366" max="4366" width="36.5703125" customWidth="1"/>
    <col min="4367" max="4367" width="18.28515625" customWidth="1"/>
    <col min="4600" max="4600" width="36.42578125" customWidth="1"/>
    <col min="4601" max="4602" width="8" customWidth="1"/>
    <col min="4603" max="4603" width="18" customWidth="1"/>
    <col min="4604" max="4604" width="6.5703125" customWidth="1"/>
    <col min="4605" max="4606" width="10.42578125" customWidth="1"/>
    <col min="4607" max="4607" width="10.7109375" customWidth="1"/>
    <col min="4608" max="4614" width="7.42578125" customWidth="1"/>
    <col min="4615" max="4616" width="27.42578125" customWidth="1"/>
    <col min="4617" max="4617" width="36.7109375" customWidth="1"/>
    <col min="4618" max="4618" width="18.28515625" customWidth="1"/>
    <col min="4619" max="4619" width="36.7109375" customWidth="1"/>
    <col min="4620" max="4620" width="27.42578125" customWidth="1"/>
    <col min="4621" max="4621" width="27.7109375" customWidth="1"/>
    <col min="4622" max="4622" width="36.5703125" customWidth="1"/>
    <col min="4623" max="4623" width="18.28515625" customWidth="1"/>
    <col min="4856" max="4856" width="36.42578125" customWidth="1"/>
    <col min="4857" max="4858" width="8" customWidth="1"/>
    <col min="4859" max="4859" width="18" customWidth="1"/>
    <col min="4860" max="4860" width="6.5703125" customWidth="1"/>
    <col min="4861" max="4862" width="10.42578125" customWidth="1"/>
    <col min="4863" max="4863" width="10.7109375" customWidth="1"/>
    <col min="4864" max="4870" width="7.42578125" customWidth="1"/>
    <col min="4871" max="4872" width="27.42578125" customWidth="1"/>
    <col min="4873" max="4873" width="36.7109375" customWidth="1"/>
    <col min="4874" max="4874" width="18.28515625" customWidth="1"/>
    <col min="4875" max="4875" width="36.7109375" customWidth="1"/>
    <col min="4876" max="4876" width="27.42578125" customWidth="1"/>
    <col min="4877" max="4877" width="27.7109375" customWidth="1"/>
    <col min="4878" max="4878" width="36.5703125" customWidth="1"/>
    <col min="4879" max="4879" width="18.28515625" customWidth="1"/>
    <col min="5112" max="5112" width="36.42578125" customWidth="1"/>
    <col min="5113" max="5114" width="8" customWidth="1"/>
    <col min="5115" max="5115" width="18" customWidth="1"/>
    <col min="5116" max="5116" width="6.5703125" customWidth="1"/>
    <col min="5117" max="5118" width="10.42578125" customWidth="1"/>
    <col min="5119" max="5119" width="10.7109375" customWidth="1"/>
    <col min="5120" max="5126" width="7.42578125" customWidth="1"/>
    <col min="5127" max="5128" width="27.42578125" customWidth="1"/>
    <col min="5129" max="5129" width="36.7109375" customWidth="1"/>
    <col min="5130" max="5130" width="18.28515625" customWidth="1"/>
    <col min="5131" max="5131" width="36.7109375" customWidth="1"/>
    <col min="5132" max="5132" width="27.42578125" customWidth="1"/>
    <col min="5133" max="5133" width="27.7109375" customWidth="1"/>
    <col min="5134" max="5134" width="36.5703125" customWidth="1"/>
    <col min="5135" max="5135" width="18.28515625" customWidth="1"/>
    <col min="5368" max="5368" width="36.42578125" customWidth="1"/>
    <col min="5369" max="5370" width="8" customWidth="1"/>
    <col min="5371" max="5371" width="18" customWidth="1"/>
    <col min="5372" max="5372" width="6.5703125" customWidth="1"/>
    <col min="5373" max="5374" width="10.42578125" customWidth="1"/>
    <col min="5375" max="5375" width="10.7109375" customWidth="1"/>
    <col min="5376" max="5382" width="7.42578125" customWidth="1"/>
    <col min="5383" max="5384" width="27.42578125" customWidth="1"/>
    <col min="5385" max="5385" width="36.7109375" customWidth="1"/>
    <col min="5386" max="5386" width="18.28515625" customWidth="1"/>
    <col min="5387" max="5387" width="36.7109375" customWidth="1"/>
    <col min="5388" max="5388" width="27.42578125" customWidth="1"/>
    <col min="5389" max="5389" width="27.7109375" customWidth="1"/>
    <col min="5390" max="5390" width="36.5703125" customWidth="1"/>
    <col min="5391" max="5391" width="18.28515625" customWidth="1"/>
    <col min="5624" max="5624" width="36.42578125" customWidth="1"/>
    <col min="5625" max="5626" width="8" customWidth="1"/>
    <col min="5627" max="5627" width="18" customWidth="1"/>
    <col min="5628" max="5628" width="6.5703125" customWidth="1"/>
    <col min="5629" max="5630" width="10.42578125" customWidth="1"/>
    <col min="5631" max="5631" width="10.7109375" customWidth="1"/>
    <col min="5632" max="5638" width="7.42578125" customWidth="1"/>
    <col min="5639" max="5640" width="27.42578125" customWidth="1"/>
    <col min="5641" max="5641" width="36.7109375" customWidth="1"/>
    <col min="5642" max="5642" width="18.28515625" customWidth="1"/>
    <col min="5643" max="5643" width="36.7109375" customWidth="1"/>
    <col min="5644" max="5644" width="27.42578125" customWidth="1"/>
    <col min="5645" max="5645" width="27.7109375" customWidth="1"/>
    <col min="5646" max="5646" width="36.5703125" customWidth="1"/>
    <col min="5647" max="5647" width="18.28515625" customWidth="1"/>
    <col min="5880" max="5880" width="36.42578125" customWidth="1"/>
    <col min="5881" max="5882" width="8" customWidth="1"/>
    <col min="5883" max="5883" width="18" customWidth="1"/>
    <col min="5884" max="5884" width="6.5703125" customWidth="1"/>
    <col min="5885" max="5886" width="10.42578125" customWidth="1"/>
    <col min="5887" max="5887" width="10.7109375" customWidth="1"/>
    <col min="5888" max="5894" width="7.42578125" customWidth="1"/>
    <col min="5895" max="5896" width="27.42578125" customWidth="1"/>
    <col min="5897" max="5897" width="36.7109375" customWidth="1"/>
    <col min="5898" max="5898" width="18.28515625" customWidth="1"/>
    <col min="5899" max="5899" width="36.7109375" customWidth="1"/>
    <col min="5900" max="5900" width="27.42578125" customWidth="1"/>
    <col min="5901" max="5901" width="27.7109375" customWidth="1"/>
    <col min="5902" max="5902" width="36.5703125" customWidth="1"/>
    <col min="5903" max="5903" width="18.28515625" customWidth="1"/>
    <col min="6136" max="6136" width="36.42578125" customWidth="1"/>
    <col min="6137" max="6138" width="8" customWidth="1"/>
    <col min="6139" max="6139" width="18" customWidth="1"/>
    <col min="6140" max="6140" width="6.5703125" customWidth="1"/>
    <col min="6141" max="6142" width="10.42578125" customWidth="1"/>
    <col min="6143" max="6143" width="10.7109375" customWidth="1"/>
    <col min="6144" max="6150" width="7.42578125" customWidth="1"/>
    <col min="6151" max="6152" width="27.42578125" customWidth="1"/>
    <col min="6153" max="6153" width="36.7109375" customWidth="1"/>
    <col min="6154" max="6154" width="18.28515625" customWidth="1"/>
    <col min="6155" max="6155" width="36.7109375" customWidth="1"/>
    <col min="6156" max="6156" width="27.42578125" customWidth="1"/>
    <col min="6157" max="6157" width="27.7109375" customWidth="1"/>
    <col min="6158" max="6158" width="36.5703125" customWidth="1"/>
    <col min="6159" max="6159" width="18.28515625" customWidth="1"/>
    <col min="6392" max="6392" width="36.42578125" customWidth="1"/>
    <col min="6393" max="6394" width="8" customWidth="1"/>
    <col min="6395" max="6395" width="18" customWidth="1"/>
    <col min="6396" max="6396" width="6.5703125" customWidth="1"/>
    <col min="6397" max="6398" width="10.42578125" customWidth="1"/>
    <col min="6399" max="6399" width="10.7109375" customWidth="1"/>
    <col min="6400" max="6406" width="7.42578125" customWidth="1"/>
    <col min="6407" max="6408" width="27.42578125" customWidth="1"/>
    <col min="6409" max="6409" width="36.7109375" customWidth="1"/>
    <col min="6410" max="6410" width="18.28515625" customWidth="1"/>
    <col min="6411" max="6411" width="36.7109375" customWidth="1"/>
    <col min="6412" max="6412" width="27.42578125" customWidth="1"/>
    <col min="6413" max="6413" width="27.7109375" customWidth="1"/>
    <col min="6414" max="6414" width="36.5703125" customWidth="1"/>
    <col min="6415" max="6415" width="18.28515625" customWidth="1"/>
    <col min="6648" max="6648" width="36.42578125" customWidth="1"/>
    <col min="6649" max="6650" width="8" customWidth="1"/>
    <col min="6651" max="6651" width="18" customWidth="1"/>
    <col min="6652" max="6652" width="6.5703125" customWidth="1"/>
    <col min="6653" max="6654" width="10.42578125" customWidth="1"/>
    <col min="6655" max="6655" width="10.7109375" customWidth="1"/>
    <col min="6656" max="6662" width="7.42578125" customWidth="1"/>
    <col min="6663" max="6664" width="27.42578125" customWidth="1"/>
    <col min="6665" max="6665" width="36.7109375" customWidth="1"/>
    <col min="6666" max="6666" width="18.28515625" customWidth="1"/>
    <col min="6667" max="6667" width="36.7109375" customWidth="1"/>
    <col min="6668" max="6668" width="27.42578125" customWidth="1"/>
    <col min="6669" max="6669" width="27.7109375" customWidth="1"/>
    <col min="6670" max="6670" width="36.5703125" customWidth="1"/>
    <col min="6671" max="6671" width="18.28515625" customWidth="1"/>
    <col min="6904" max="6904" width="36.42578125" customWidth="1"/>
    <col min="6905" max="6906" width="8" customWidth="1"/>
    <col min="6907" max="6907" width="18" customWidth="1"/>
    <col min="6908" max="6908" width="6.5703125" customWidth="1"/>
    <col min="6909" max="6910" width="10.42578125" customWidth="1"/>
    <col min="6911" max="6911" width="10.7109375" customWidth="1"/>
    <col min="6912" max="6918" width="7.42578125" customWidth="1"/>
    <col min="6919" max="6920" width="27.42578125" customWidth="1"/>
    <col min="6921" max="6921" width="36.7109375" customWidth="1"/>
    <col min="6922" max="6922" width="18.28515625" customWidth="1"/>
    <col min="6923" max="6923" width="36.7109375" customWidth="1"/>
    <col min="6924" max="6924" width="27.42578125" customWidth="1"/>
    <col min="6925" max="6925" width="27.7109375" customWidth="1"/>
    <col min="6926" max="6926" width="36.5703125" customWidth="1"/>
    <col min="6927" max="6927" width="18.28515625" customWidth="1"/>
    <col min="7160" max="7160" width="36.42578125" customWidth="1"/>
    <col min="7161" max="7162" width="8" customWidth="1"/>
    <col min="7163" max="7163" width="18" customWidth="1"/>
    <col min="7164" max="7164" width="6.5703125" customWidth="1"/>
    <col min="7165" max="7166" width="10.42578125" customWidth="1"/>
    <col min="7167" max="7167" width="10.7109375" customWidth="1"/>
    <col min="7168" max="7174" width="7.42578125" customWidth="1"/>
    <col min="7175" max="7176" width="27.42578125" customWidth="1"/>
    <col min="7177" max="7177" width="36.7109375" customWidth="1"/>
    <col min="7178" max="7178" width="18.28515625" customWidth="1"/>
    <col min="7179" max="7179" width="36.7109375" customWidth="1"/>
    <col min="7180" max="7180" width="27.42578125" customWidth="1"/>
    <col min="7181" max="7181" width="27.7109375" customWidth="1"/>
    <col min="7182" max="7182" width="36.5703125" customWidth="1"/>
    <col min="7183" max="7183" width="18.28515625" customWidth="1"/>
    <col min="7416" max="7416" width="36.42578125" customWidth="1"/>
    <col min="7417" max="7418" width="8" customWidth="1"/>
    <col min="7419" max="7419" width="18" customWidth="1"/>
    <col min="7420" max="7420" width="6.5703125" customWidth="1"/>
    <col min="7421" max="7422" width="10.42578125" customWidth="1"/>
    <col min="7423" max="7423" width="10.7109375" customWidth="1"/>
    <col min="7424" max="7430" width="7.42578125" customWidth="1"/>
    <col min="7431" max="7432" width="27.42578125" customWidth="1"/>
    <col min="7433" max="7433" width="36.7109375" customWidth="1"/>
    <col min="7434" max="7434" width="18.28515625" customWidth="1"/>
    <col min="7435" max="7435" width="36.7109375" customWidth="1"/>
    <col min="7436" max="7436" width="27.42578125" customWidth="1"/>
    <col min="7437" max="7437" width="27.7109375" customWidth="1"/>
    <col min="7438" max="7438" width="36.5703125" customWidth="1"/>
    <col min="7439" max="7439" width="18.28515625" customWidth="1"/>
    <col min="7672" max="7672" width="36.42578125" customWidth="1"/>
    <col min="7673" max="7674" width="8" customWidth="1"/>
    <col min="7675" max="7675" width="18" customWidth="1"/>
    <col min="7676" max="7676" width="6.5703125" customWidth="1"/>
    <col min="7677" max="7678" width="10.42578125" customWidth="1"/>
    <col min="7679" max="7679" width="10.7109375" customWidth="1"/>
    <col min="7680" max="7686" width="7.42578125" customWidth="1"/>
    <col min="7687" max="7688" width="27.42578125" customWidth="1"/>
    <col min="7689" max="7689" width="36.7109375" customWidth="1"/>
    <col min="7690" max="7690" width="18.28515625" customWidth="1"/>
    <col min="7691" max="7691" width="36.7109375" customWidth="1"/>
    <col min="7692" max="7692" width="27.42578125" customWidth="1"/>
    <col min="7693" max="7693" width="27.7109375" customWidth="1"/>
    <col min="7694" max="7694" width="36.5703125" customWidth="1"/>
    <col min="7695" max="7695" width="18.28515625" customWidth="1"/>
    <col min="7928" max="7928" width="36.42578125" customWidth="1"/>
    <col min="7929" max="7930" width="8" customWidth="1"/>
    <col min="7931" max="7931" width="18" customWidth="1"/>
    <col min="7932" max="7932" width="6.5703125" customWidth="1"/>
    <col min="7933" max="7934" width="10.42578125" customWidth="1"/>
    <col min="7935" max="7935" width="10.7109375" customWidth="1"/>
    <col min="7936" max="7942" width="7.42578125" customWidth="1"/>
    <col min="7943" max="7944" width="27.42578125" customWidth="1"/>
    <col min="7945" max="7945" width="36.7109375" customWidth="1"/>
    <col min="7946" max="7946" width="18.28515625" customWidth="1"/>
    <col min="7947" max="7947" width="36.7109375" customWidth="1"/>
    <col min="7948" max="7948" width="27.42578125" customWidth="1"/>
    <col min="7949" max="7949" width="27.7109375" customWidth="1"/>
    <col min="7950" max="7950" width="36.5703125" customWidth="1"/>
    <col min="7951" max="7951" width="18.28515625" customWidth="1"/>
    <col min="8184" max="8184" width="36.42578125" customWidth="1"/>
    <col min="8185" max="8186" width="8" customWidth="1"/>
    <col min="8187" max="8187" width="18" customWidth="1"/>
    <col min="8188" max="8188" width="6.5703125" customWidth="1"/>
    <col min="8189" max="8190" width="10.42578125" customWidth="1"/>
    <col min="8191" max="8191" width="10.7109375" customWidth="1"/>
    <col min="8192" max="8198" width="7.42578125" customWidth="1"/>
    <col min="8199" max="8200" width="27.42578125" customWidth="1"/>
    <col min="8201" max="8201" width="36.7109375" customWidth="1"/>
    <col min="8202" max="8202" width="18.28515625" customWidth="1"/>
    <col min="8203" max="8203" width="36.7109375" customWidth="1"/>
    <col min="8204" max="8204" width="27.42578125" customWidth="1"/>
    <col min="8205" max="8205" width="27.7109375" customWidth="1"/>
    <col min="8206" max="8206" width="36.5703125" customWidth="1"/>
    <col min="8207" max="8207" width="18.28515625" customWidth="1"/>
    <col min="8440" max="8440" width="36.42578125" customWidth="1"/>
    <col min="8441" max="8442" width="8" customWidth="1"/>
    <col min="8443" max="8443" width="18" customWidth="1"/>
    <col min="8444" max="8444" width="6.5703125" customWidth="1"/>
    <col min="8445" max="8446" width="10.42578125" customWidth="1"/>
    <col min="8447" max="8447" width="10.7109375" customWidth="1"/>
    <col min="8448" max="8454" width="7.42578125" customWidth="1"/>
    <col min="8455" max="8456" width="27.42578125" customWidth="1"/>
    <col min="8457" max="8457" width="36.7109375" customWidth="1"/>
    <col min="8458" max="8458" width="18.28515625" customWidth="1"/>
    <col min="8459" max="8459" width="36.7109375" customWidth="1"/>
    <col min="8460" max="8460" width="27.42578125" customWidth="1"/>
    <col min="8461" max="8461" width="27.7109375" customWidth="1"/>
    <col min="8462" max="8462" width="36.5703125" customWidth="1"/>
    <col min="8463" max="8463" width="18.28515625" customWidth="1"/>
    <col min="8696" max="8696" width="36.42578125" customWidth="1"/>
    <col min="8697" max="8698" width="8" customWidth="1"/>
    <col min="8699" max="8699" width="18" customWidth="1"/>
    <col min="8700" max="8700" width="6.5703125" customWidth="1"/>
    <col min="8701" max="8702" width="10.42578125" customWidth="1"/>
    <col min="8703" max="8703" width="10.7109375" customWidth="1"/>
    <col min="8704" max="8710" width="7.42578125" customWidth="1"/>
    <col min="8711" max="8712" width="27.42578125" customWidth="1"/>
    <col min="8713" max="8713" width="36.7109375" customWidth="1"/>
    <col min="8714" max="8714" width="18.28515625" customWidth="1"/>
    <col min="8715" max="8715" width="36.7109375" customWidth="1"/>
    <col min="8716" max="8716" width="27.42578125" customWidth="1"/>
    <col min="8717" max="8717" width="27.7109375" customWidth="1"/>
    <col min="8718" max="8718" width="36.5703125" customWidth="1"/>
    <col min="8719" max="8719" width="18.28515625" customWidth="1"/>
    <col min="8952" max="8952" width="36.42578125" customWidth="1"/>
    <col min="8953" max="8954" width="8" customWidth="1"/>
    <col min="8955" max="8955" width="18" customWidth="1"/>
    <col min="8956" max="8956" width="6.5703125" customWidth="1"/>
    <col min="8957" max="8958" width="10.42578125" customWidth="1"/>
    <col min="8959" max="8959" width="10.7109375" customWidth="1"/>
    <col min="8960" max="8966" width="7.42578125" customWidth="1"/>
    <col min="8967" max="8968" width="27.42578125" customWidth="1"/>
    <col min="8969" max="8969" width="36.7109375" customWidth="1"/>
    <col min="8970" max="8970" width="18.28515625" customWidth="1"/>
    <col min="8971" max="8971" width="36.7109375" customWidth="1"/>
    <col min="8972" max="8972" width="27.42578125" customWidth="1"/>
    <col min="8973" max="8973" width="27.7109375" customWidth="1"/>
    <col min="8974" max="8974" width="36.5703125" customWidth="1"/>
    <col min="8975" max="8975" width="18.28515625" customWidth="1"/>
    <col min="9208" max="9208" width="36.42578125" customWidth="1"/>
    <col min="9209" max="9210" width="8" customWidth="1"/>
    <col min="9211" max="9211" width="18" customWidth="1"/>
    <col min="9212" max="9212" width="6.5703125" customWidth="1"/>
    <col min="9213" max="9214" width="10.42578125" customWidth="1"/>
    <col min="9215" max="9215" width="10.7109375" customWidth="1"/>
    <col min="9216" max="9222" width="7.42578125" customWidth="1"/>
    <col min="9223" max="9224" width="27.42578125" customWidth="1"/>
    <col min="9225" max="9225" width="36.7109375" customWidth="1"/>
    <col min="9226" max="9226" width="18.28515625" customWidth="1"/>
    <col min="9227" max="9227" width="36.7109375" customWidth="1"/>
    <col min="9228" max="9228" width="27.42578125" customWidth="1"/>
    <col min="9229" max="9229" width="27.7109375" customWidth="1"/>
    <col min="9230" max="9230" width="36.5703125" customWidth="1"/>
    <col min="9231" max="9231" width="18.28515625" customWidth="1"/>
    <col min="9464" max="9464" width="36.42578125" customWidth="1"/>
    <col min="9465" max="9466" width="8" customWidth="1"/>
    <col min="9467" max="9467" width="18" customWidth="1"/>
    <col min="9468" max="9468" width="6.5703125" customWidth="1"/>
    <col min="9469" max="9470" width="10.42578125" customWidth="1"/>
    <col min="9471" max="9471" width="10.7109375" customWidth="1"/>
    <col min="9472" max="9478" width="7.42578125" customWidth="1"/>
    <col min="9479" max="9480" width="27.42578125" customWidth="1"/>
    <col min="9481" max="9481" width="36.7109375" customWidth="1"/>
    <col min="9482" max="9482" width="18.28515625" customWidth="1"/>
    <col min="9483" max="9483" width="36.7109375" customWidth="1"/>
    <col min="9484" max="9484" width="27.42578125" customWidth="1"/>
    <col min="9485" max="9485" width="27.7109375" customWidth="1"/>
    <col min="9486" max="9486" width="36.5703125" customWidth="1"/>
    <col min="9487" max="9487" width="18.28515625" customWidth="1"/>
    <col min="9720" max="9720" width="36.42578125" customWidth="1"/>
    <col min="9721" max="9722" width="8" customWidth="1"/>
    <col min="9723" max="9723" width="18" customWidth="1"/>
    <col min="9724" max="9724" width="6.5703125" customWidth="1"/>
    <col min="9725" max="9726" width="10.42578125" customWidth="1"/>
    <col min="9727" max="9727" width="10.7109375" customWidth="1"/>
    <col min="9728" max="9734" width="7.42578125" customWidth="1"/>
    <col min="9735" max="9736" width="27.42578125" customWidth="1"/>
    <col min="9737" max="9737" width="36.7109375" customWidth="1"/>
    <col min="9738" max="9738" width="18.28515625" customWidth="1"/>
    <col min="9739" max="9739" width="36.7109375" customWidth="1"/>
    <col min="9740" max="9740" width="27.42578125" customWidth="1"/>
    <col min="9741" max="9741" width="27.7109375" customWidth="1"/>
    <col min="9742" max="9742" width="36.5703125" customWidth="1"/>
    <col min="9743" max="9743" width="18.28515625" customWidth="1"/>
    <col min="9976" max="9976" width="36.42578125" customWidth="1"/>
    <col min="9977" max="9978" width="8" customWidth="1"/>
    <col min="9979" max="9979" width="18" customWidth="1"/>
    <col min="9980" max="9980" width="6.5703125" customWidth="1"/>
    <col min="9981" max="9982" width="10.42578125" customWidth="1"/>
    <col min="9983" max="9983" width="10.7109375" customWidth="1"/>
    <col min="9984" max="9990" width="7.42578125" customWidth="1"/>
    <col min="9991" max="9992" width="27.42578125" customWidth="1"/>
    <col min="9993" max="9993" width="36.7109375" customWidth="1"/>
    <col min="9994" max="9994" width="18.28515625" customWidth="1"/>
    <col min="9995" max="9995" width="36.7109375" customWidth="1"/>
    <col min="9996" max="9996" width="27.42578125" customWidth="1"/>
    <col min="9997" max="9997" width="27.7109375" customWidth="1"/>
    <col min="9998" max="9998" width="36.5703125" customWidth="1"/>
    <col min="9999" max="9999" width="18.28515625" customWidth="1"/>
    <col min="10232" max="10232" width="36.42578125" customWidth="1"/>
    <col min="10233" max="10234" width="8" customWidth="1"/>
    <col min="10235" max="10235" width="18" customWidth="1"/>
    <col min="10236" max="10236" width="6.5703125" customWidth="1"/>
    <col min="10237" max="10238" width="10.42578125" customWidth="1"/>
    <col min="10239" max="10239" width="10.7109375" customWidth="1"/>
    <col min="10240" max="10246" width="7.42578125" customWidth="1"/>
    <col min="10247" max="10248" width="27.42578125" customWidth="1"/>
    <col min="10249" max="10249" width="36.7109375" customWidth="1"/>
    <col min="10250" max="10250" width="18.28515625" customWidth="1"/>
    <col min="10251" max="10251" width="36.7109375" customWidth="1"/>
    <col min="10252" max="10252" width="27.42578125" customWidth="1"/>
    <col min="10253" max="10253" width="27.7109375" customWidth="1"/>
    <col min="10254" max="10254" width="36.5703125" customWidth="1"/>
    <col min="10255" max="10255" width="18.28515625" customWidth="1"/>
    <col min="10488" max="10488" width="36.42578125" customWidth="1"/>
    <col min="10489" max="10490" width="8" customWidth="1"/>
    <col min="10491" max="10491" width="18" customWidth="1"/>
    <col min="10492" max="10492" width="6.5703125" customWidth="1"/>
    <col min="10493" max="10494" width="10.42578125" customWidth="1"/>
    <col min="10495" max="10495" width="10.7109375" customWidth="1"/>
    <col min="10496" max="10502" width="7.42578125" customWidth="1"/>
    <col min="10503" max="10504" width="27.42578125" customWidth="1"/>
    <col min="10505" max="10505" width="36.7109375" customWidth="1"/>
    <col min="10506" max="10506" width="18.28515625" customWidth="1"/>
    <col min="10507" max="10507" width="36.7109375" customWidth="1"/>
    <col min="10508" max="10508" width="27.42578125" customWidth="1"/>
    <col min="10509" max="10509" width="27.7109375" customWidth="1"/>
    <col min="10510" max="10510" width="36.5703125" customWidth="1"/>
    <col min="10511" max="10511" width="18.28515625" customWidth="1"/>
    <col min="10744" max="10744" width="36.42578125" customWidth="1"/>
    <col min="10745" max="10746" width="8" customWidth="1"/>
    <col min="10747" max="10747" width="18" customWidth="1"/>
    <col min="10748" max="10748" width="6.5703125" customWidth="1"/>
    <col min="10749" max="10750" width="10.42578125" customWidth="1"/>
    <col min="10751" max="10751" width="10.7109375" customWidth="1"/>
    <col min="10752" max="10758" width="7.42578125" customWidth="1"/>
    <col min="10759" max="10760" width="27.42578125" customWidth="1"/>
    <col min="10761" max="10761" width="36.7109375" customWidth="1"/>
    <col min="10762" max="10762" width="18.28515625" customWidth="1"/>
    <col min="10763" max="10763" width="36.7109375" customWidth="1"/>
    <col min="10764" max="10764" width="27.42578125" customWidth="1"/>
    <col min="10765" max="10765" width="27.7109375" customWidth="1"/>
    <col min="10766" max="10766" width="36.5703125" customWidth="1"/>
    <col min="10767" max="10767" width="18.28515625" customWidth="1"/>
    <col min="11000" max="11000" width="36.42578125" customWidth="1"/>
    <col min="11001" max="11002" width="8" customWidth="1"/>
    <col min="11003" max="11003" width="18" customWidth="1"/>
    <col min="11004" max="11004" width="6.5703125" customWidth="1"/>
    <col min="11005" max="11006" width="10.42578125" customWidth="1"/>
    <col min="11007" max="11007" width="10.7109375" customWidth="1"/>
    <col min="11008" max="11014" width="7.42578125" customWidth="1"/>
    <col min="11015" max="11016" width="27.42578125" customWidth="1"/>
    <col min="11017" max="11017" width="36.7109375" customWidth="1"/>
    <col min="11018" max="11018" width="18.28515625" customWidth="1"/>
    <col min="11019" max="11019" width="36.7109375" customWidth="1"/>
    <col min="11020" max="11020" width="27.42578125" customWidth="1"/>
    <col min="11021" max="11021" width="27.7109375" customWidth="1"/>
    <col min="11022" max="11022" width="36.5703125" customWidth="1"/>
    <col min="11023" max="11023" width="18.28515625" customWidth="1"/>
    <col min="11256" max="11256" width="36.42578125" customWidth="1"/>
    <col min="11257" max="11258" width="8" customWidth="1"/>
    <col min="11259" max="11259" width="18" customWidth="1"/>
    <col min="11260" max="11260" width="6.5703125" customWidth="1"/>
    <col min="11261" max="11262" width="10.42578125" customWidth="1"/>
    <col min="11263" max="11263" width="10.7109375" customWidth="1"/>
    <col min="11264" max="11270" width="7.42578125" customWidth="1"/>
    <col min="11271" max="11272" width="27.42578125" customWidth="1"/>
    <col min="11273" max="11273" width="36.7109375" customWidth="1"/>
    <col min="11274" max="11274" width="18.28515625" customWidth="1"/>
    <col min="11275" max="11275" width="36.7109375" customWidth="1"/>
    <col min="11276" max="11276" width="27.42578125" customWidth="1"/>
    <col min="11277" max="11277" width="27.7109375" customWidth="1"/>
    <col min="11278" max="11278" width="36.5703125" customWidth="1"/>
    <col min="11279" max="11279" width="18.28515625" customWidth="1"/>
    <col min="11512" max="11512" width="36.42578125" customWidth="1"/>
    <col min="11513" max="11514" width="8" customWidth="1"/>
    <col min="11515" max="11515" width="18" customWidth="1"/>
    <col min="11516" max="11516" width="6.5703125" customWidth="1"/>
    <col min="11517" max="11518" width="10.42578125" customWidth="1"/>
    <col min="11519" max="11519" width="10.7109375" customWidth="1"/>
    <col min="11520" max="11526" width="7.42578125" customWidth="1"/>
    <col min="11527" max="11528" width="27.42578125" customWidth="1"/>
    <col min="11529" max="11529" width="36.7109375" customWidth="1"/>
    <col min="11530" max="11530" width="18.28515625" customWidth="1"/>
    <col min="11531" max="11531" width="36.7109375" customWidth="1"/>
    <col min="11532" max="11532" width="27.42578125" customWidth="1"/>
    <col min="11533" max="11533" width="27.7109375" customWidth="1"/>
    <col min="11534" max="11534" width="36.5703125" customWidth="1"/>
    <col min="11535" max="11535" width="18.28515625" customWidth="1"/>
    <col min="11768" max="11768" width="36.42578125" customWidth="1"/>
    <col min="11769" max="11770" width="8" customWidth="1"/>
    <col min="11771" max="11771" width="18" customWidth="1"/>
    <col min="11772" max="11772" width="6.5703125" customWidth="1"/>
    <col min="11773" max="11774" width="10.42578125" customWidth="1"/>
    <col min="11775" max="11775" width="10.7109375" customWidth="1"/>
    <col min="11776" max="11782" width="7.42578125" customWidth="1"/>
    <col min="11783" max="11784" width="27.42578125" customWidth="1"/>
    <col min="11785" max="11785" width="36.7109375" customWidth="1"/>
    <col min="11786" max="11786" width="18.28515625" customWidth="1"/>
    <col min="11787" max="11787" width="36.7109375" customWidth="1"/>
    <col min="11788" max="11788" width="27.42578125" customWidth="1"/>
    <col min="11789" max="11789" width="27.7109375" customWidth="1"/>
    <col min="11790" max="11790" width="36.5703125" customWidth="1"/>
    <col min="11791" max="11791" width="18.28515625" customWidth="1"/>
    <col min="12024" max="12024" width="36.42578125" customWidth="1"/>
    <col min="12025" max="12026" width="8" customWidth="1"/>
    <col min="12027" max="12027" width="18" customWidth="1"/>
    <col min="12028" max="12028" width="6.5703125" customWidth="1"/>
    <col min="12029" max="12030" width="10.42578125" customWidth="1"/>
    <col min="12031" max="12031" width="10.7109375" customWidth="1"/>
    <col min="12032" max="12038" width="7.42578125" customWidth="1"/>
    <col min="12039" max="12040" width="27.42578125" customWidth="1"/>
    <col min="12041" max="12041" width="36.7109375" customWidth="1"/>
    <col min="12042" max="12042" width="18.28515625" customWidth="1"/>
    <col min="12043" max="12043" width="36.7109375" customWidth="1"/>
    <col min="12044" max="12044" width="27.42578125" customWidth="1"/>
    <col min="12045" max="12045" width="27.7109375" customWidth="1"/>
    <col min="12046" max="12046" width="36.5703125" customWidth="1"/>
    <col min="12047" max="12047" width="18.28515625" customWidth="1"/>
    <col min="12280" max="12280" width="36.42578125" customWidth="1"/>
    <col min="12281" max="12282" width="8" customWidth="1"/>
    <col min="12283" max="12283" width="18" customWidth="1"/>
    <col min="12284" max="12284" width="6.5703125" customWidth="1"/>
    <col min="12285" max="12286" width="10.42578125" customWidth="1"/>
    <col min="12287" max="12287" width="10.7109375" customWidth="1"/>
    <col min="12288" max="12294" width="7.42578125" customWidth="1"/>
    <col min="12295" max="12296" width="27.42578125" customWidth="1"/>
    <col min="12297" max="12297" width="36.7109375" customWidth="1"/>
    <col min="12298" max="12298" width="18.28515625" customWidth="1"/>
    <col min="12299" max="12299" width="36.7109375" customWidth="1"/>
    <col min="12300" max="12300" width="27.42578125" customWidth="1"/>
    <col min="12301" max="12301" width="27.7109375" customWidth="1"/>
    <col min="12302" max="12302" width="36.5703125" customWidth="1"/>
    <col min="12303" max="12303" width="18.28515625" customWidth="1"/>
    <col min="12536" max="12536" width="36.42578125" customWidth="1"/>
    <col min="12537" max="12538" width="8" customWidth="1"/>
    <col min="12539" max="12539" width="18" customWidth="1"/>
    <col min="12540" max="12540" width="6.5703125" customWidth="1"/>
    <col min="12541" max="12542" width="10.42578125" customWidth="1"/>
    <col min="12543" max="12543" width="10.7109375" customWidth="1"/>
    <col min="12544" max="12550" width="7.42578125" customWidth="1"/>
    <col min="12551" max="12552" width="27.42578125" customWidth="1"/>
    <col min="12553" max="12553" width="36.7109375" customWidth="1"/>
    <col min="12554" max="12554" width="18.28515625" customWidth="1"/>
    <col min="12555" max="12555" width="36.7109375" customWidth="1"/>
    <col min="12556" max="12556" width="27.42578125" customWidth="1"/>
    <col min="12557" max="12557" width="27.7109375" customWidth="1"/>
    <col min="12558" max="12558" width="36.5703125" customWidth="1"/>
    <col min="12559" max="12559" width="18.28515625" customWidth="1"/>
    <col min="12792" max="12792" width="36.42578125" customWidth="1"/>
    <col min="12793" max="12794" width="8" customWidth="1"/>
    <col min="12795" max="12795" width="18" customWidth="1"/>
    <col min="12796" max="12796" width="6.5703125" customWidth="1"/>
    <col min="12797" max="12798" width="10.42578125" customWidth="1"/>
    <col min="12799" max="12799" width="10.7109375" customWidth="1"/>
    <col min="12800" max="12806" width="7.42578125" customWidth="1"/>
    <col min="12807" max="12808" width="27.42578125" customWidth="1"/>
    <col min="12809" max="12809" width="36.7109375" customWidth="1"/>
    <col min="12810" max="12810" width="18.28515625" customWidth="1"/>
    <col min="12811" max="12811" width="36.7109375" customWidth="1"/>
    <col min="12812" max="12812" width="27.42578125" customWidth="1"/>
    <col min="12813" max="12813" width="27.7109375" customWidth="1"/>
    <col min="12814" max="12814" width="36.5703125" customWidth="1"/>
    <col min="12815" max="12815" width="18.28515625" customWidth="1"/>
    <col min="13048" max="13048" width="36.42578125" customWidth="1"/>
    <col min="13049" max="13050" width="8" customWidth="1"/>
    <col min="13051" max="13051" width="18" customWidth="1"/>
    <col min="13052" max="13052" width="6.5703125" customWidth="1"/>
    <col min="13053" max="13054" width="10.42578125" customWidth="1"/>
    <col min="13055" max="13055" width="10.7109375" customWidth="1"/>
    <col min="13056" max="13062" width="7.42578125" customWidth="1"/>
    <col min="13063" max="13064" width="27.42578125" customWidth="1"/>
    <col min="13065" max="13065" width="36.7109375" customWidth="1"/>
    <col min="13066" max="13066" width="18.28515625" customWidth="1"/>
    <col min="13067" max="13067" width="36.7109375" customWidth="1"/>
    <col min="13068" max="13068" width="27.42578125" customWidth="1"/>
    <col min="13069" max="13069" width="27.7109375" customWidth="1"/>
    <col min="13070" max="13070" width="36.5703125" customWidth="1"/>
    <col min="13071" max="13071" width="18.28515625" customWidth="1"/>
    <col min="13304" max="13304" width="36.42578125" customWidth="1"/>
    <col min="13305" max="13306" width="8" customWidth="1"/>
    <col min="13307" max="13307" width="18" customWidth="1"/>
    <col min="13308" max="13308" width="6.5703125" customWidth="1"/>
    <col min="13309" max="13310" width="10.42578125" customWidth="1"/>
    <col min="13311" max="13311" width="10.7109375" customWidth="1"/>
    <col min="13312" max="13318" width="7.42578125" customWidth="1"/>
    <col min="13319" max="13320" width="27.42578125" customWidth="1"/>
    <col min="13321" max="13321" width="36.7109375" customWidth="1"/>
    <col min="13322" max="13322" width="18.28515625" customWidth="1"/>
    <col min="13323" max="13323" width="36.7109375" customWidth="1"/>
    <col min="13324" max="13324" width="27.42578125" customWidth="1"/>
    <col min="13325" max="13325" width="27.7109375" customWidth="1"/>
    <col min="13326" max="13326" width="36.5703125" customWidth="1"/>
    <col min="13327" max="13327" width="18.28515625" customWidth="1"/>
    <col min="13560" max="13560" width="36.42578125" customWidth="1"/>
    <col min="13561" max="13562" width="8" customWidth="1"/>
    <col min="13563" max="13563" width="18" customWidth="1"/>
    <col min="13564" max="13564" width="6.5703125" customWidth="1"/>
    <col min="13565" max="13566" width="10.42578125" customWidth="1"/>
    <col min="13567" max="13567" width="10.7109375" customWidth="1"/>
    <col min="13568" max="13574" width="7.42578125" customWidth="1"/>
    <col min="13575" max="13576" width="27.42578125" customWidth="1"/>
    <col min="13577" max="13577" width="36.7109375" customWidth="1"/>
    <col min="13578" max="13578" width="18.28515625" customWidth="1"/>
    <col min="13579" max="13579" width="36.7109375" customWidth="1"/>
    <col min="13580" max="13580" width="27.42578125" customWidth="1"/>
    <col min="13581" max="13581" width="27.7109375" customWidth="1"/>
    <col min="13582" max="13582" width="36.5703125" customWidth="1"/>
    <col min="13583" max="13583" width="18.28515625" customWidth="1"/>
    <col min="13816" max="13816" width="36.42578125" customWidth="1"/>
    <col min="13817" max="13818" width="8" customWidth="1"/>
    <col min="13819" max="13819" width="18" customWidth="1"/>
    <col min="13820" max="13820" width="6.5703125" customWidth="1"/>
    <col min="13821" max="13822" width="10.42578125" customWidth="1"/>
    <col min="13823" max="13823" width="10.7109375" customWidth="1"/>
    <col min="13824" max="13830" width="7.42578125" customWidth="1"/>
    <col min="13831" max="13832" width="27.42578125" customWidth="1"/>
    <col min="13833" max="13833" width="36.7109375" customWidth="1"/>
    <col min="13834" max="13834" width="18.28515625" customWidth="1"/>
    <col min="13835" max="13835" width="36.7109375" customWidth="1"/>
    <col min="13836" max="13836" width="27.42578125" customWidth="1"/>
    <col min="13837" max="13837" width="27.7109375" customWidth="1"/>
    <col min="13838" max="13838" width="36.5703125" customWidth="1"/>
    <col min="13839" max="13839" width="18.28515625" customWidth="1"/>
    <col min="14072" max="14072" width="36.42578125" customWidth="1"/>
    <col min="14073" max="14074" width="8" customWidth="1"/>
    <col min="14075" max="14075" width="18" customWidth="1"/>
    <col min="14076" max="14076" width="6.5703125" customWidth="1"/>
    <col min="14077" max="14078" width="10.42578125" customWidth="1"/>
    <col min="14079" max="14079" width="10.7109375" customWidth="1"/>
    <col min="14080" max="14086" width="7.42578125" customWidth="1"/>
    <col min="14087" max="14088" width="27.42578125" customWidth="1"/>
    <col min="14089" max="14089" width="36.7109375" customWidth="1"/>
    <col min="14090" max="14090" width="18.28515625" customWidth="1"/>
    <col min="14091" max="14091" width="36.7109375" customWidth="1"/>
    <col min="14092" max="14092" width="27.42578125" customWidth="1"/>
    <col min="14093" max="14093" width="27.7109375" customWidth="1"/>
    <col min="14094" max="14094" width="36.5703125" customWidth="1"/>
    <col min="14095" max="14095" width="18.28515625" customWidth="1"/>
    <col min="14328" max="14328" width="36.42578125" customWidth="1"/>
    <col min="14329" max="14330" width="8" customWidth="1"/>
    <col min="14331" max="14331" width="18" customWidth="1"/>
    <col min="14332" max="14332" width="6.5703125" customWidth="1"/>
    <col min="14333" max="14334" width="10.42578125" customWidth="1"/>
    <col min="14335" max="14335" width="10.7109375" customWidth="1"/>
    <col min="14336" max="14342" width="7.42578125" customWidth="1"/>
    <col min="14343" max="14344" width="27.42578125" customWidth="1"/>
    <col min="14345" max="14345" width="36.7109375" customWidth="1"/>
    <col min="14346" max="14346" width="18.28515625" customWidth="1"/>
    <col min="14347" max="14347" width="36.7109375" customWidth="1"/>
    <col min="14348" max="14348" width="27.42578125" customWidth="1"/>
    <col min="14349" max="14349" width="27.7109375" customWidth="1"/>
    <col min="14350" max="14350" width="36.5703125" customWidth="1"/>
    <col min="14351" max="14351" width="18.28515625" customWidth="1"/>
    <col min="14584" max="14584" width="36.42578125" customWidth="1"/>
    <col min="14585" max="14586" width="8" customWidth="1"/>
    <col min="14587" max="14587" width="18" customWidth="1"/>
    <col min="14588" max="14588" width="6.5703125" customWidth="1"/>
    <col min="14589" max="14590" width="10.42578125" customWidth="1"/>
    <col min="14591" max="14591" width="10.7109375" customWidth="1"/>
    <col min="14592" max="14598" width="7.42578125" customWidth="1"/>
    <col min="14599" max="14600" width="27.42578125" customWidth="1"/>
    <col min="14601" max="14601" width="36.7109375" customWidth="1"/>
    <col min="14602" max="14602" width="18.28515625" customWidth="1"/>
    <col min="14603" max="14603" width="36.7109375" customWidth="1"/>
    <col min="14604" max="14604" width="27.42578125" customWidth="1"/>
    <col min="14605" max="14605" width="27.7109375" customWidth="1"/>
    <col min="14606" max="14606" width="36.5703125" customWidth="1"/>
    <col min="14607" max="14607" width="18.28515625" customWidth="1"/>
    <col min="14840" max="14840" width="36.42578125" customWidth="1"/>
    <col min="14841" max="14842" width="8" customWidth="1"/>
    <col min="14843" max="14843" width="18" customWidth="1"/>
    <col min="14844" max="14844" width="6.5703125" customWidth="1"/>
    <col min="14845" max="14846" width="10.42578125" customWidth="1"/>
    <col min="14847" max="14847" width="10.7109375" customWidth="1"/>
    <col min="14848" max="14854" width="7.42578125" customWidth="1"/>
    <col min="14855" max="14856" width="27.42578125" customWidth="1"/>
    <col min="14857" max="14857" width="36.7109375" customWidth="1"/>
    <col min="14858" max="14858" width="18.28515625" customWidth="1"/>
    <col min="14859" max="14859" width="36.7109375" customWidth="1"/>
    <col min="14860" max="14860" width="27.42578125" customWidth="1"/>
    <col min="14861" max="14861" width="27.7109375" customWidth="1"/>
    <col min="14862" max="14862" width="36.5703125" customWidth="1"/>
    <col min="14863" max="14863" width="18.28515625" customWidth="1"/>
    <col min="15096" max="15096" width="36.42578125" customWidth="1"/>
    <col min="15097" max="15098" width="8" customWidth="1"/>
    <col min="15099" max="15099" width="18" customWidth="1"/>
    <col min="15100" max="15100" width="6.5703125" customWidth="1"/>
    <col min="15101" max="15102" width="10.42578125" customWidth="1"/>
    <col min="15103" max="15103" width="10.7109375" customWidth="1"/>
    <col min="15104" max="15110" width="7.42578125" customWidth="1"/>
    <col min="15111" max="15112" width="27.42578125" customWidth="1"/>
    <col min="15113" max="15113" width="36.7109375" customWidth="1"/>
    <col min="15114" max="15114" width="18.28515625" customWidth="1"/>
    <col min="15115" max="15115" width="36.7109375" customWidth="1"/>
    <col min="15116" max="15116" width="27.42578125" customWidth="1"/>
    <col min="15117" max="15117" width="27.7109375" customWidth="1"/>
    <col min="15118" max="15118" width="36.5703125" customWidth="1"/>
    <col min="15119" max="15119" width="18.28515625" customWidth="1"/>
    <col min="15352" max="15352" width="36.42578125" customWidth="1"/>
    <col min="15353" max="15354" width="8" customWidth="1"/>
    <col min="15355" max="15355" width="18" customWidth="1"/>
    <col min="15356" max="15356" width="6.5703125" customWidth="1"/>
    <col min="15357" max="15358" width="10.42578125" customWidth="1"/>
    <col min="15359" max="15359" width="10.7109375" customWidth="1"/>
    <col min="15360" max="15366" width="7.42578125" customWidth="1"/>
    <col min="15367" max="15368" width="27.42578125" customWidth="1"/>
    <col min="15369" max="15369" width="36.7109375" customWidth="1"/>
    <col min="15370" max="15370" width="18.28515625" customWidth="1"/>
    <col min="15371" max="15371" width="36.7109375" customWidth="1"/>
    <col min="15372" max="15372" width="27.42578125" customWidth="1"/>
    <col min="15373" max="15373" width="27.7109375" customWidth="1"/>
    <col min="15374" max="15374" width="36.5703125" customWidth="1"/>
    <col min="15375" max="15375" width="18.28515625" customWidth="1"/>
    <col min="15608" max="15608" width="36.42578125" customWidth="1"/>
    <col min="15609" max="15610" width="8" customWidth="1"/>
    <col min="15611" max="15611" width="18" customWidth="1"/>
    <col min="15612" max="15612" width="6.5703125" customWidth="1"/>
    <col min="15613" max="15614" width="10.42578125" customWidth="1"/>
    <col min="15615" max="15615" width="10.7109375" customWidth="1"/>
    <col min="15616" max="15622" width="7.42578125" customWidth="1"/>
    <col min="15623" max="15624" width="27.42578125" customWidth="1"/>
    <col min="15625" max="15625" width="36.7109375" customWidth="1"/>
    <col min="15626" max="15626" width="18.28515625" customWidth="1"/>
    <col min="15627" max="15627" width="36.7109375" customWidth="1"/>
    <col min="15628" max="15628" width="27.42578125" customWidth="1"/>
    <col min="15629" max="15629" width="27.7109375" customWidth="1"/>
    <col min="15630" max="15630" width="36.5703125" customWidth="1"/>
    <col min="15631" max="15631" width="18.28515625" customWidth="1"/>
    <col min="15864" max="15864" width="36.42578125" customWidth="1"/>
    <col min="15865" max="15866" width="8" customWidth="1"/>
    <col min="15867" max="15867" width="18" customWidth="1"/>
    <col min="15868" max="15868" width="6.5703125" customWidth="1"/>
    <col min="15869" max="15870" width="10.42578125" customWidth="1"/>
    <col min="15871" max="15871" width="10.7109375" customWidth="1"/>
    <col min="15872" max="15878" width="7.42578125" customWidth="1"/>
    <col min="15879" max="15880" width="27.42578125" customWidth="1"/>
    <col min="15881" max="15881" width="36.7109375" customWidth="1"/>
    <col min="15882" max="15882" width="18.28515625" customWidth="1"/>
    <col min="15883" max="15883" width="36.7109375" customWidth="1"/>
    <col min="15884" max="15884" width="27.42578125" customWidth="1"/>
    <col min="15885" max="15885" width="27.7109375" customWidth="1"/>
    <col min="15886" max="15886" width="36.5703125" customWidth="1"/>
    <col min="15887" max="15887" width="18.28515625" customWidth="1"/>
    <col min="16120" max="16120" width="36.42578125" customWidth="1"/>
    <col min="16121" max="16122" width="8" customWidth="1"/>
    <col min="16123" max="16123" width="18" customWidth="1"/>
    <col min="16124" max="16124" width="6.5703125" customWidth="1"/>
    <col min="16125" max="16126" width="10.42578125" customWidth="1"/>
    <col min="16127" max="16127" width="10.7109375" customWidth="1"/>
    <col min="16128" max="16134" width="7.42578125" customWidth="1"/>
    <col min="16135" max="16136" width="27.42578125" customWidth="1"/>
    <col min="16137" max="16137" width="36.7109375" customWidth="1"/>
    <col min="16138" max="16138" width="18.28515625" customWidth="1"/>
    <col min="16139" max="16139" width="36.7109375" customWidth="1"/>
    <col min="16140" max="16140" width="27.42578125" customWidth="1"/>
    <col min="16141" max="16141" width="27.7109375" customWidth="1"/>
    <col min="16142" max="16142" width="36.5703125" customWidth="1"/>
    <col min="16143" max="16143" width="18.28515625" customWidth="1"/>
  </cols>
  <sheetData>
    <row r="1" spans="1:15" ht="18.75" x14ac:dyDescent="0.3">
      <c r="A1" s="48" t="s">
        <v>0</v>
      </c>
      <c r="B1" s="49"/>
      <c r="C1" s="49"/>
      <c r="D1" s="49"/>
      <c r="E1" s="47"/>
      <c r="F1" s="47"/>
      <c r="G1" s="47"/>
      <c r="H1" s="47"/>
      <c r="I1" s="47"/>
      <c r="J1" s="47"/>
      <c r="K1" s="47"/>
      <c r="L1" s="47"/>
      <c r="M1" s="47"/>
      <c r="N1" s="47"/>
      <c r="O1" s="47"/>
    </row>
    <row r="2" spans="1:15" ht="27" customHeight="1" thickBot="1" x14ac:dyDescent="0.3">
      <c r="A2" s="388" t="s">
        <v>1</v>
      </c>
      <c r="B2" s="388"/>
      <c r="C2" s="388"/>
      <c r="D2" s="388"/>
      <c r="E2" s="388"/>
      <c r="F2" s="388"/>
      <c r="G2" s="343"/>
      <c r="H2" s="343"/>
      <c r="I2" s="47"/>
      <c r="J2" s="47"/>
      <c r="K2" s="47"/>
      <c r="L2" s="47"/>
      <c r="M2" s="47"/>
      <c r="N2" s="47"/>
      <c r="O2" s="47"/>
    </row>
    <row r="3" spans="1:15" s="36" customFormat="1" ht="15" customHeight="1" x14ac:dyDescent="0.25">
      <c r="A3" s="35"/>
      <c r="B3" s="306"/>
      <c r="C3" s="306"/>
      <c r="D3" s="306"/>
      <c r="E3" s="306"/>
      <c r="F3" s="358"/>
      <c r="G3" s="389" t="s">
        <v>2</v>
      </c>
      <c r="H3" s="390"/>
      <c r="I3" s="390"/>
      <c r="J3" s="391"/>
      <c r="K3" s="389" t="s">
        <v>3</v>
      </c>
      <c r="L3" s="390"/>
      <c r="M3" s="390"/>
      <c r="N3" s="390"/>
      <c r="O3" s="391"/>
    </row>
    <row r="4" spans="1:15" s="39" customFormat="1" ht="75.75" thickBot="1" x14ac:dyDescent="0.3">
      <c r="A4" s="37" t="s">
        <v>4</v>
      </c>
      <c r="B4" s="307" t="s">
        <v>272</v>
      </c>
      <c r="C4" s="307" t="s">
        <v>5</v>
      </c>
      <c r="D4" s="307" t="s">
        <v>6</v>
      </c>
      <c r="E4" s="307" t="s">
        <v>7</v>
      </c>
      <c r="F4" s="38" t="s">
        <v>8</v>
      </c>
      <c r="G4" s="37" t="s">
        <v>9</v>
      </c>
      <c r="H4" s="307" t="s">
        <v>10</v>
      </c>
      <c r="I4" s="307" t="s">
        <v>11</v>
      </c>
      <c r="J4" s="38" t="s">
        <v>12</v>
      </c>
      <c r="K4" s="37" t="s">
        <v>13</v>
      </c>
      <c r="L4" s="307" t="s">
        <v>9</v>
      </c>
      <c r="M4" s="307" t="s">
        <v>10</v>
      </c>
      <c r="N4" s="307" t="s">
        <v>11</v>
      </c>
      <c r="O4" s="38" t="s">
        <v>12</v>
      </c>
    </row>
    <row r="5" spans="1:15" ht="30" x14ac:dyDescent="0.25">
      <c r="A5" s="350" t="s">
        <v>14</v>
      </c>
      <c r="B5" s="54"/>
      <c r="C5" s="54">
        <v>2017</v>
      </c>
      <c r="D5" s="54">
        <f>C5</f>
        <v>2017</v>
      </c>
      <c r="E5" s="54" t="s">
        <v>15</v>
      </c>
      <c r="F5" s="345" t="s">
        <v>16</v>
      </c>
      <c r="G5" s="344" t="s">
        <v>17</v>
      </c>
      <c r="H5" s="54" t="s">
        <v>18</v>
      </c>
      <c r="I5" s="363" t="s">
        <v>19</v>
      </c>
      <c r="J5" s="345" t="s">
        <v>20</v>
      </c>
      <c r="K5" s="350" t="s">
        <v>21</v>
      </c>
      <c r="L5" s="54" t="s">
        <v>22</v>
      </c>
      <c r="M5" s="54" t="s">
        <v>23</v>
      </c>
      <c r="N5" s="359" t="s">
        <v>24</v>
      </c>
      <c r="O5" s="351" t="s">
        <v>25</v>
      </c>
    </row>
    <row r="6" spans="1:15" ht="30" x14ac:dyDescent="0.25">
      <c r="A6" s="352" t="s">
        <v>26</v>
      </c>
      <c r="B6" s="342"/>
      <c r="C6" s="342">
        <v>2017</v>
      </c>
      <c r="D6" s="342">
        <f t="shared" ref="D6:D32" si="0">C6</f>
        <v>2017</v>
      </c>
      <c r="E6" s="342" t="s">
        <v>15</v>
      </c>
      <c r="F6" s="347" t="s">
        <v>16</v>
      </c>
      <c r="G6" s="346" t="s">
        <v>27</v>
      </c>
      <c r="H6" s="342" t="s">
        <v>18</v>
      </c>
      <c r="I6" s="360" t="s">
        <v>28</v>
      </c>
      <c r="J6" s="347" t="s">
        <v>29</v>
      </c>
      <c r="K6" s="352" t="s">
        <v>21</v>
      </c>
      <c r="L6" s="342" t="s">
        <v>22</v>
      </c>
      <c r="M6" s="342" t="s">
        <v>23</v>
      </c>
      <c r="N6" s="360" t="s">
        <v>24</v>
      </c>
      <c r="O6" s="347" t="s">
        <v>25</v>
      </c>
    </row>
    <row r="7" spans="1:15" ht="30" x14ac:dyDescent="0.25">
      <c r="A7" s="353" t="s">
        <v>30</v>
      </c>
      <c r="B7" s="341"/>
      <c r="C7" s="341">
        <v>2020</v>
      </c>
      <c r="D7" s="341">
        <f t="shared" si="0"/>
        <v>2020</v>
      </c>
      <c r="E7" s="341" t="s">
        <v>15</v>
      </c>
      <c r="F7" s="349" t="s">
        <v>16</v>
      </c>
      <c r="G7" s="348" t="s">
        <v>31</v>
      </c>
      <c r="H7" s="341" t="s">
        <v>18</v>
      </c>
      <c r="I7" s="361" t="s">
        <v>32</v>
      </c>
      <c r="J7" s="349" t="s">
        <v>33</v>
      </c>
      <c r="K7" s="353" t="s">
        <v>21</v>
      </c>
      <c r="L7" s="341" t="s">
        <v>22</v>
      </c>
      <c r="M7" s="341" t="s">
        <v>23</v>
      </c>
      <c r="N7" s="361" t="s">
        <v>24</v>
      </c>
      <c r="O7" s="349" t="s">
        <v>25</v>
      </c>
    </row>
    <row r="8" spans="1:15" ht="30" x14ac:dyDescent="0.25">
      <c r="A8" s="352" t="s">
        <v>34</v>
      </c>
      <c r="B8" s="342"/>
      <c r="C8" s="342">
        <v>2021</v>
      </c>
      <c r="D8" s="342">
        <f t="shared" si="0"/>
        <v>2021</v>
      </c>
      <c r="E8" s="342" t="s">
        <v>35</v>
      </c>
      <c r="F8" s="347" t="s">
        <v>16</v>
      </c>
      <c r="G8" s="346" t="s">
        <v>36</v>
      </c>
      <c r="H8" s="342" t="s">
        <v>18</v>
      </c>
      <c r="I8" s="360" t="s">
        <v>37</v>
      </c>
      <c r="J8" s="347" t="s">
        <v>38</v>
      </c>
      <c r="K8" s="352" t="s">
        <v>21</v>
      </c>
      <c r="L8" s="342" t="s">
        <v>22</v>
      </c>
      <c r="M8" s="342" t="s">
        <v>23</v>
      </c>
      <c r="N8" s="360" t="s">
        <v>24</v>
      </c>
      <c r="O8" s="347" t="s">
        <v>25</v>
      </c>
    </row>
    <row r="9" spans="1:15" x14ac:dyDescent="0.25">
      <c r="A9" s="392" t="s">
        <v>39</v>
      </c>
      <c r="B9" s="341" t="s">
        <v>40</v>
      </c>
      <c r="C9" s="341">
        <v>2014</v>
      </c>
      <c r="D9" s="341">
        <f t="shared" si="0"/>
        <v>2014</v>
      </c>
      <c r="E9" s="341" t="s">
        <v>41</v>
      </c>
      <c r="F9" s="349" t="s">
        <v>16</v>
      </c>
      <c r="G9" s="393" t="s">
        <v>42</v>
      </c>
      <c r="H9" s="379" t="s">
        <v>23</v>
      </c>
      <c r="I9" s="394" t="s">
        <v>43</v>
      </c>
      <c r="J9" s="395" t="s">
        <v>44</v>
      </c>
      <c r="K9" s="376" t="s">
        <v>21</v>
      </c>
      <c r="L9" s="379" t="s">
        <v>22</v>
      </c>
      <c r="M9" s="379" t="s">
        <v>23</v>
      </c>
      <c r="N9" s="382" t="s">
        <v>24</v>
      </c>
      <c r="O9" s="385" t="s">
        <v>25</v>
      </c>
    </row>
    <row r="10" spans="1:15" x14ac:dyDescent="0.25">
      <c r="A10" s="392"/>
      <c r="B10" s="341" t="s">
        <v>45</v>
      </c>
      <c r="C10" s="341">
        <v>2015</v>
      </c>
      <c r="D10" s="341">
        <f t="shared" si="0"/>
        <v>2015</v>
      </c>
      <c r="E10" s="341" t="s">
        <v>41</v>
      </c>
      <c r="F10" s="349" t="s">
        <v>16</v>
      </c>
      <c r="G10" s="393"/>
      <c r="H10" s="380"/>
      <c r="I10" s="394"/>
      <c r="J10" s="395"/>
      <c r="K10" s="377"/>
      <c r="L10" s="380"/>
      <c r="M10" s="380"/>
      <c r="N10" s="383"/>
      <c r="O10" s="386"/>
    </row>
    <row r="11" spans="1:15" x14ac:dyDescent="0.25">
      <c r="A11" s="392"/>
      <c r="B11" s="341" t="s">
        <v>46</v>
      </c>
      <c r="C11" s="341">
        <v>2017</v>
      </c>
      <c r="D11" s="341">
        <f t="shared" si="0"/>
        <v>2017</v>
      </c>
      <c r="E11" s="341" t="s">
        <v>41</v>
      </c>
      <c r="F11" s="349" t="s">
        <v>16</v>
      </c>
      <c r="G11" s="393"/>
      <c r="H11" s="380"/>
      <c r="I11" s="394"/>
      <c r="J11" s="395"/>
      <c r="K11" s="377"/>
      <c r="L11" s="380"/>
      <c r="M11" s="380"/>
      <c r="N11" s="383"/>
      <c r="O11" s="386"/>
    </row>
    <row r="12" spans="1:15" x14ac:dyDescent="0.25">
      <c r="A12" s="392"/>
      <c r="B12" s="341" t="s">
        <v>47</v>
      </c>
      <c r="C12" s="341">
        <v>2016</v>
      </c>
      <c r="D12" s="341">
        <f t="shared" si="0"/>
        <v>2016</v>
      </c>
      <c r="E12" s="341" t="s">
        <v>41</v>
      </c>
      <c r="F12" s="349" t="s">
        <v>16</v>
      </c>
      <c r="G12" s="393"/>
      <c r="H12" s="380"/>
      <c r="I12" s="394"/>
      <c r="J12" s="395"/>
      <c r="K12" s="377"/>
      <c r="L12" s="380"/>
      <c r="M12" s="380"/>
      <c r="N12" s="383"/>
      <c r="O12" s="386"/>
    </row>
    <row r="13" spans="1:15" x14ac:dyDescent="0.25">
      <c r="A13" s="392"/>
      <c r="B13" s="341" t="s">
        <v>48</v>
      </c>
      <c r="C13" s="341">
        <v>2013</v>
      </c>
      <c r="D13" s="341">
        <f t="shared" si="0"/>
        <v>2013</v>
      </c>
      <c r="E13" s="341" t="s">
        <v>41</v>
      </c>
      <c r="F13" s="349" t="s">
        <v>16</v>
      </c>
      <c r="G13" s="393"/>
      <c r="H13" s="381"/>
      <c r="I13" s="394"/>
      <c r="J13" s="395"/>
      <c r="K13" s="378"/>
      <c r="L13" s="381"/>
      <c r="M13" s="381"/>
      <c r="N13" s="384"/>
      <c r="O13" s="387"/>
    </row>
    <row r="14" spans="1:15" x14ac:dyDescent="0.25">
      <c r="A14" s="396" t="s">
        <v>49</v>
      </c>
      <c r="B14" s="342" t="s">
        <v>50</v>
      </c>
      <c r="C14" s="342">
        <v>2017</v>
      </c>
      <c r="D14" s="342">
        <f t="shared" si="0"/>
        <v>2017</v>
      </c>
      <c r="E14" s="342" t="s">
        <v>41</v>
      </c>
      <c r="F14" s="347" t="s">
        <v>16</v>
      </c>
      <c r="G14" s="397" t="s">
        <v>51</v>
      </c>
      <c r="H14" s="367" t="s">
        <v>52</v>
      </c>
      <c r="I14" s="398" t="s">
        <v>53</v>
      </c>
      <c r="J14" s="400" t="s">
        <v>54</v>
      </c>
      <c r="K14" s="364" t="s">
        <v>21</v>
      </c>
      <c r="L14" s="367" t="s">
        <v>22</v>
      </c>
      <c r="M14" s="367" t="s">
        <v>23</v>
      </c>
      <c r="N14" s="370" t="s">
        <v>24</v>
      </c>
      <c r="O14" s="373" t="s">
        <v>25</v>
      </c>
    </row>
    <row r="15" spans="1:15" x14ac:dyDescent="0.25">
      <c r="A15" s="396"/>
      <c r="B15" s="342" t="s">
        <v>55</v>
      </c>
      <c r="C15" s="342">
        <v>2020</v>
      </c>
      <c r="D15" s="342">
        <f t="shared" si="0"/>
        <v>2020</v>
      </c>
      <c r="E15" s="342" t="s">
        <v>41</v>
      </c>
      <c r="F15" s="347" t="s">
        <v>16</v>
      </c>
      <c r="G15" s="397"/>
      <c r="H15" s="368"/>
      <c r="I15" s="399"/>
      <c r="J15" s="400"/>
      <c r="K15" s="365"/>
      <c r="L15" s="368"/>
      <c r="M15" s="368"/>
      <c r="N15" s="371"/>
      <c r="O15" s="374"/>
    </row>
    <row r="16" spans="1:15" x14ac:dyDescent="0.25">
      <c r="A16" s="396"/>
      <c r="B16" s="342" t="s">
        <v>56</v>
      </c>
      <c r="C16" s="342">
        <v>2014</v>
      </c>
      <c r="D16" s="342">
        <f t="shared" si="0"/>
        <v>2014</v>
      </c>
      <c r="E16" s="342" t="s">
        <v>41</v>
      </c>
      <c r="F16" s="347" t="s">
        <v>16</v>
      </c>
      <c r="G16" s="397"/>
      <c r="H16" s="369"/>
      <c r="I16" s="399"/>
      <c r="J16" s="400"/>
      <c r="K16" s="366"/>
      <c r="L16" s="369"/>
      <c r="M16" s="369"/>
      <c r="N16" s="372"/>
      <c r="O16" s="375"/>
    </row>
    <row r="17" spans="1:15" x14ac:dyDescent="0.25">
      <c r="A17" s="392" t="s">
        <v>57</v>
      </c>
      <c r="B17" s="341" t="s">
        <v>58</v>
      </c>
      <c r="C17" s="341">
        <v>2016</v>
      </c>
      <c r="D17" s="341">
        <f t="shared" si="0"/>
        <v>2016</v>
      </c>
      <c r="E17" s="341" t="s">
        <v>59</v>
      </c>
      <c r="F17" s="349" t="s">
        <v>16</v>
      </c>
      <c r="G17" s="393" t="s">
        <v>60</v>
      </c>
      <c r="H17" s="403" t="s">
        <v>52</v>
      </c>
      <c r="I17" s="382" t="s">
        <v>61</v>
      </c>
      <c r="J17" s="395" t="s">
        <v>62</v>
      </c>
      <c r="K17" s="376" t="s">
        <v>21</v>
      </c>
      <c r="L17" s="379" t="s">
        <v>22</v>
      </c>
      <c r="M17" s="379" t="s">
        <v>23</v>
      </c>
      <c r="N17" s="382" t="s">
        <v>24</v>
      </c>
      <c r="O17" s="385" t="s">
        <v>25</v>
      </c>
    </row>
    <row r="18" spans="1:15" x14ac:dyDescent="0.25">
      <c r="A18" s="392"/>
      <c r="B18" s="341" t="s">
        <v>63</v>
      </c>
      <c r="C18" s="341">
        <v>2012</v>
      </c>
      <c r="D18" s="341">
        <f t="shared" si="0"/>
        <v>2012</v>
      </c>
      <c r="E18" s="341" t="s">
        <v>59</v>
      </c>
      <c r="F18" s="349" t="s">
        <v>16</v>
      </c>
      <c r="G18" s="393"/>
      <c r="H18" s="404"/>
      <c r="I18" s="401"/>
      <c r="J18" s="395"/>
      <c r="K18" s="377"/>
      <c r="L18" s="380"/>
      <c r="M18" s="380"/>
      <c r="N18" s="383"/>
      <c r="O18" s="386"/>
    </row>
    <row r="19" spans="1:15" x14ac:dyDescent="0.25">
      <c r="A19" s="392"/>
      <c r="B19" s="341" t="s">
        <v>64</v>
      </c>
      <c r="C19" s="341">
        <v>2015</v>
      </c>
      <c r="D19" s="341">
        <f t="shared" si="0"/>
        <v>2015</v>
      </c>
      <c r="E19" s="341" t="s">
        <v>59</v>
      </c>
      <c r="F19" s="349" t="s">
        <v>16</v>
      </c>
      <c r="G19" s="393"/>
      <c r="H19" s="404"/>
      <c r="I19" s="401"/>
      <c r="J19" s="395"/>
      <c r="K19" s="377"/>
      <c r="L19" s="380"/>
      <c r="M19" s="380"/>
      <c r="N19" s="383"/>
      <c r="O19" s="386"/>
    </row>
    <row r="20" spans="1:15" x14ac:dyDescent="0.25">
      <c r="A20" s="392"/>
      <c r="B20" s="341" t="s">
        <v>65</v>
      </c>
      <c r="C20" s="341">
        <v>2015</v>
      </c>
      <c r="D20" s="341">
        <f t="shared" si="0"/>
        <v>2015</v>
      </c>
      <c r="E20" s="341" t="s">
        <v>41</v>
      </c>
      <c r="F20" s="349" t="s">
        <v>16</v>
      </c>
      <c r="G20" s="393"/>
      <c r="H20" s="404"/>
      <c r="I20" s="401"/>
      <c r="J20" s="395"/>
      <c r="K20" s="377"/>
      <c r="L20" s="380"/>
      <c r="M20" s="380"/>
      <c r="N20" s="383"/>
      <c r="O20" s="386"/>
    </row>
    <row r="21" spans="1:15" x14ac:dyDescent="0.25">
      <c r="A21" s="392"/>
      <c r="B21" s="341" t="s">
        <v>66</v>
      </c>
      <c r="C21" s="341">
        <v>2019</v>
      </c>
      <c r="D21" s="341">
        <f t="shared" si="0"/>
        <v>2019</v>
      </c>
      <c r="E21" s="341" t="s">
        <v>59</v>
      </c>
      <c r="F21" s="349" t="s">
        <v>16</v>
      </c>
      <c r="G21" s="393"/>
      <c r="H21" s="404"/>
      <c r="I21" s="401"/>
      <c r="J21" s="395"/>
      <c r="K21" s="377"/>
      <c r="L21" s="380"/>
      <c r="M21" s="380"/>
      <c r="N21" s="383"/>
      <c r="O21" s="386"/>
    </row>
    <row r="22" spans="1:15" x14ac:dyDescent="0.25">
      <c r="A22" s="392"/>
      <c r="B22" s="341" t="s">
        <v>67</v>
      </c>
      <c r="C22" s="341">
        <v>2023</v>
      </c>
      <c r="D22" s="341">
        <f t="shared" si="0"/>
        <v>2023</v>
      </c>
      <c r="E22" s="341" t="s">
        <v>41</v>
      </c>
      <c r="F22" s="349" t="s">
        <v>16</v>
      </c>
      <c r="G22" s="393"/>
      <c r="H22" s="404"/>
      <c r="I22" s="401"/>
      <c r="J22" s="395"/>
      <c r="K22" s="377"/>
      <c r="L22" s="380"/>
      <c r="M22" s="380"/>
      <c r="N22" s="383"/>
      <c r="O22" s="386"/>
    </row>
    <row r="23" spans="1:15" x14ac:dyDescent="0.25">
      <c r="A23" s="392"/>
      <c r="B23" s="341" t="s">
        <v>68</v>
      </c>
      <c r="C23" s="341">
        <v>2022</v>
      </c>
      <c r="D23" s="341">
        <f t="shared" si="0"/>
        <v>2022</v>
      </c>
      <c r="E23" s="341" t="s">
        <v>59</v>
      </c>
      <c r="F23" s="349" t="s">
        <v>16</v>
      </c>
      <c r="G23" s="393"/>
      <c r="H23" s="405"/>
      <c r="I23" s="402"/>
      <c r="J23" s="395"/>
      <c r="K23" s="378"/>
      <c r="L23" s="381"/>
      <c r="M23" s="381"/>
      <c r="N23" s="384"/>
      <c r="O23" s="387"/>
    </row>
    <row r="24" spans="1:15" x14ac:dyDescent="0.25">
      <c r="A24" s="396" t="s">
        <v>69</v>
      </c>
      <c r="B24" s="342" t="s">
        <v>70</v>
      </c>
      <c r="C24" s="342">
        <v>2018</v>
      </c>
      <c r="D24" s="342">
        <f t="shared" si="0"/>
        <v>2018</v>
      </c>
      <c r="E24" s="342" t="s">
        <v>35</v>
      </c>
      <c r="F24" s="347" t="s">
        <v>16</v>
      </c>
      <c r="G24" s="397" t="s">
        <v>71</v>
      </c>
      <c r="H24" s="367" t="s">
        <v>52</v>
      </c>
      <c r="I24" s="398" t="s">
        <v>72</v>
      </c>
      <c r="J24" s="400" t="s">
        <v>73</v>
      </c>
      <c r="K24" s="364" t="s">
        <v>21</v>
      </c>
      <c r="L24" s="367" t="s">
        <v>22</v>
      </c>
      <c r="M24" s="367" t="s">
        <v>23</v>
      </c>
      <c r="N24" s="370" t="s">
        <v>24</v>
      </c>
      <c r="O24" s="373" t="s">
        <v>25</v>
      </c>
    </row>
    <row r="25" spans="1:15" x14ac:dyDescent="0.25">
      <c r="A25" s="396"/>
      <c r="B25" s="342" t="s">
        <v>74</v>
      </c>
      <c r="C25" s="342">
        <v>2015</v>
      </c>
      <c r="D25" s="342">
        <f t="shared" si="0"/>
        <v>2015</v>
      </c>
      <c r="E25" s="342" t="s">
        <v>41</v>
      </c>
      <c r="F25" s="347" t="s">
        <v>16</v>
      </c>
      <c r="G25" s="397"/>
      <c r="H25" s="368"/>
      <c r="I25" s="399"/>
      <c r="J25" s="400"/>
      <c r="K25" s="365"/>
      <c r="L25" s="368"/>
      <c r="M25" s="368"/>
      <c r="N25" s="371"/>
      <c r="O25" s="374"/>
    </row>
    <row r="26" spans="1:15" x14ac:dyDescent="0.25">
      <c r="A26" s="396"/>
      <c r="B26" s="342" t="s">
        <v>75</v>
      </c>
      <c r="C26" s="342">
        <v>2014</v>
      </c>
      <c r="D26" s="342">
        <f t="shared" si="0"/>
        <v>2014</v>
      </c>
      <c r="E26" s="342" t="s">
        <v>35</v>
      </c>
      <c r="F26" s="347" t="s">
        <v>16</v>
      </c>
      <c r="G26" s="397"/>
      <c r="H26" s="368"/>
      <c r="I26" s="399"/>
      <c r="J26" s="400"/>
      <c r="K26" s="365"/>
      <c r="L26" s="368"/>
      <c r="M26" s="368"/>
      <c r="N26" s="371"/>
      <c r="O26" s="374"/>
    </row>
    <row r="27" spans="1:15" x14ac:dyDescent="0.25">
      <c r="A27" s="396"/>
      <c r="B27" s="342" t="s">
        <v>35</v>
      </c>
      <c r="C27" s="342">
        <v>2011</v>
      </c>
      <c r="D27" s="342">
        <f t="shared" si="0"/>
        <v>2011</v>
      </c>
      <c r="E27" s="342" t="s">
        <v>35</v>
      </c>
      <c r="F27" s="347" t="s">
        <v>16</v>
      </c>
      <c r="G27" s="397"/>
      <c r="H27" s="368"/>
      <c r="I27" s="399"/>
      <c r="J27" s="400"/>
      <c r="K27" s="365"/>
      <c r="L27" s="368"/>
      <c r="M27" s="368"/>
      <c r="N27" s="371"/>
      <c r="O27" s="374"/>
    </row>
    <row r="28" spans="1:15" x14ac:dyDescent="0.25">
      <c r="A28" s="396"/>
      <c r="B28" s="342" t="s">
        <v>76</v>
      </c>
      <c r="C28" s="342">
        <v>2013</v>
      </c>
      <c r="D28" s="342">
        <f t="shared" si="0"/>
        <v>2013</v>
      </c>
      <c r="E28" s="342" t="s">
        <v>41</v>
      </c>
      <c r="F28" s="347" t="s">
        <v>16</v>
      </c>
      <c r="G28" s="397"/>
      <c r="H28" s="368"/>
      <c r="I28" s="399"/>
      <c r="J28" s="400"/>
      <c r="K28" s="365"/>
      <c r="L28" s="368"/>
      <c r="M28" s="368"/>
      <c r="N28" s="371"/>
      <c r="O28" s="374"/>
    </row>
    <row r="29" spans="1:15" x14ac:dyDescent="0.25">
      <c r="A29" s="396"/>
      <c r="B29" s="342" t="s">
        <v>77</v>
      </c>
      <c r="C29" s="342">
        <v>2018</v>
      </c>
      <c r="D29" s="342">
        <f t="shared" si="0"/>
        <v>2018</v>
      </c>
      <c r="E29" s="342" t="s">
        <v>41</v>
      </c>
      <c r="F29" s="347" t="s">
        <v>16</v>
      </c>
      <c r="G29" s="397"/>
      <c r="H29" s="368"/>
      <c r="I29" s="399"/>
      <c r="J29" s="400"/>
      <c r="K29" s="365"/>
      <c r="L29" s="368"/>
      <c r="M29" s="368"/>
      <c r="N29" s="371"/>
      <c r="O29" s="374"/>
    </row>
    <row r="30" spans="1:15" x14ac:dyDescent="0.25">
      <c r="A30" s="396"/>
      <c r="B30" s="342" t="s">
        <v>78</v>
      </c>
      <c r="C30" s="342">
        <v>2014</v>
      </c>
      <c r="D30" s="342">
        <f t="shared" si="0"/>
        <v>2014</v>
      </c>
      <c r="E30" s="342" t="s">
        <v>59</v>
      </c>
      <c r="F30" s="347" t="s">
        <v>16</v>
      </c>
      <c r="G30" s="397"/>
      <c r="H30" s="369"/>
      <c r="I30" s="399"/>
      <c r="J30" s="400"/>
      <c r="K30" s="366"/>
      <c r="L30" s="369"/>
      <c r="M30" s="369"/>
      <c r="N30" s="372"/>
      <c r="O30" s="375"/>
    </row>
    <row r="31" spans="1:15" ht="45" x14ac:dyDescent="0.25">
      <c r="A31" s="353" t="s">
        <v>79</v>
      </c>
      <c r="B31" s="341"/>
      <c r="C31" s="341">
        <v>2016</v>
      </c>
      <c r="D31" s="341">
        <f t="shared" si="0"/>
        <v>2016</v>
      </c>
      <c r="E31" s="341" t="s">
        <v>59</v>
      </c>
      <c r="F31" s="349" t="s">
        <v>16</v>
      </c>
      <c r="G31" s="348" t="s">
        <v>80</v>
      </c>
      <c r="H31" s="341" t="s">
        <v>52</v>
      </c>
      <c r="I31" s="361" t="s">
        <v>81</v>
      </c>
      <c r="J31" s="349" t="s">
        <v>82</v>
      </c>
      <c r="K31" s="353" t="s">
        <v>21</v>
      </c>
      <c r="L31" s="341" t="s">
        <v>22</v>
      </c>
      <c r="M31" s="341" t="s">
        <v>23</v>
      </c>
      <c r="N31" s="361" t="s">
        <v>24</v>
      </c>
      <c r="O31" s="349" t="s">
        <v>25</v>
      </c>
    </row>
    <row r="32" spans="1:15" ht="45.75" thickBot="1" x14ac:dyDescent="0.3">
      <c r="A32" s="354" t="s">
        <v>83</v>
      </c>
      <c r="B32" s="355"/>
      <c r="C32" s="355">
        <v>2022</v>
      </c>
      <c r="D32" s="355">
        <f t="shared" si="0"/>
        <v>2022</v>
      </c>
      <c r="E32" s="355" t="s">
        <v>41</v>
      </c>
      <c r="F32" s="357" t="s">
        <v>16</v>
      </c>
      <c r="G32" s="356" t="s">
        <v>84</v>
      </c>
      <c r="H32" s="355" t="s">
        <v>18</v>
      </c>
      <c r="I32" s="362" t="s">
        <v>85</v>
      </c>
      <c r="J32" s="357" t="s">
        <v>86</v>
      </c>
      <c r="K32" s="354" t="s">
        <v>21</v>
      </c>
      <c r="L32" s="355" t="s">
        <v>22</v>
      </c>
      <c r="M32" s="355" t="s">
        <v>23</v>
      </c>
      <c r="N32" s="362" t="s">
        <v>24</v>
      </c>
      <c r="O32" s="357" t="s">
        <v>25</v>
      </c>
    </row>
  </sheetData>
  <mergeCells count="43">
    <mergeCell ref="A24:A30"/>
    <mergeCell ref="G24:G30"/>
    <mergeCell ref="I24:I30"/>
    <mergeCell ref="J24:J30"/>
    <mergeCell ref="H24:H30"/>
    <mergeCell ref="A17:A23"/>
    <mergeCell ref="G17:G23"/>
    <mergeCell ref="I17:I23"/>
    <mergeCell ref="J17:J23"/>
    <mergeCell ref="H17:H23"/>
    <mergeCell ref="O9:O13"/>
    <mergeCell ref="A14:A16"/>
    <mergeCell ref="G14:G16"/>
    <mergeCell ref="I14:I16"/>
    <mergeCell ref="J14:J16"/>
    <mergeCell ref="H14:H16"/>
    <mergeCell ref="A2:F2"/>
    <mergeCell ref="K14:K16"/>
    <mergeCell ref="L14:L16"/>
    <mergeCell ref="M14:M16"/>
    <mergeCell ref="N14:N16"/>
    <mergeCell ref="G3:J3"/>
    <mergeCell ref="K3:O3"/>
    <mergeCell ref="A9:A13"/>
    <mergeCell ref="G9:G13"/>
    <mergeCell ref="I9:I13"/>
    <mergeCell ref="J9:J13"/>
    <mergeCell ref="H9:H13"/>
    <mergeCell ref="K9:K13"/>
    <mergeCell ref="L9:L13"/>
    <mergeCell ref="M9:M13"/>
    <mergeCell ref="N9:N13"/>
    <mergeCell ref="O14:O16"/>
    <mergeCell ref="K17:K23"/>
    <mergeCell ref="L17:L23"/>
    <mergeCell ref="M17:M23"/>
    <mergeCell ref="N17:N23"/>
    <mergeCell ref="O17:O23"/>
    <mergeCell ref="K24:K30"/>
    <mergeCell ref="L24:L30"/>
    <mergeCell ref="M24:M30"/>
    <mergeCell ref="N24:N30"/>
    <mergeCell ref="O24:O30"/>
  </mergeCells>
  <hyperlinks>
    <hyperlink ref="I32" r:id="rId1"/>
    <hyperlink ref="I31" r:id="rId2"/>
    <hyperlink ref="I24" r:id="rId3"/>
    <hyperlink ref="I17" r:id="rId4"/>
    <hyperlink ref="I14" r:id="rId5"/>
    <hyperlink ref="I9" r:id="rId6"/>
    <hyperlink ref="I8" r:id="rId7"/>
    <hyperlink ref="I5" r:id="rId8"/>
    <hyperlink ref="I6" r:id="rId9"/>
    <hyperlink ref="I7" r:id="rId10"/>
    <hyperlink ref="N5" r:id="rId11"/>
    <hyperlink ref="N8" r:id="rId12"/>
    <hyperlink ref="N14" r:id="rId13"/>
  </hyperlinks>
  <printOptions horizontalCentered="1" verticalCentered="1"/>
  <pageMargins left="0.45" right="0.45" top="0.5" bottom="0.5" header="0.3" footer="0.3"/>
  <pageSetup scale="97" fitToWidth="3" orientation="portrait"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BR379"/>
  <sheetViews>
    <sheetView view="pageBreakPreview" topLeftCell="A15" zoomScale="60" zoomScaleNormal="100" zoomScalePageLayoutView="90" workbookViewId="0">
      <selection activeCell="A7" sqref="A7:AL68"/>
    </sheetView>
  </sheetViews>
  <sheetFormatPr defaultColWidth="8.85546875" defaultRowHeight="12.75" x14ac:dyDescent="0.2"/>
  <cols>
    <col min="1" max="1" width="7.140625" style="13" customWidth="1"/>
    <col min="2" max="2" width="9.28515625" style="13" customWidth="1"/>
    <col min="3" max="3" width="8.85546875" style="13" customWidth="1"/>
    <col min="4" max="4" width="17.42578125" style="13" bestFit="1" customWidth="1"/>
    <col min="5" max="5" width="6.7109375" style="13" customWidth="1"/>
    <col min="6" max="7" width="12.7109375" style="13" customWidth="1"/>
    <col min="8" max="8" width="16.42578125" style="13" customWidth="1"/>
    <col min="9" max="9" width="10.42578125" style="13" customWidth="1"/>
    <col min="10" max="10" width="14.28515625" style="13" customWidth="1"/>
    <col min="11" max="11" width="14.7109375" style="13" customWidth="1"/>
    <col min="12" max="38" width="12.7109375" style="13" customWidth="1"/>
    <col min="39" max="70" width="8.85546875" style="7"/>
    <col min="71" max="16384" width="8.85546875" style="13"/>
  </cols>
  <sheetData>
    <row r="1" spans="1:70" s="2" customFormat="1" ht="18" x14ac:dyDescent="0.25">
      <c r="A1" s="1" t="s">
        <v>87</v>
      </c>
      <c r="B1" s="1"/>
      <c r="C1" s="1"/>
      <c r="D1" s="1"/>
      <c r="E1" s="1"/>
      <c r="F1" s="1"/>
      <c r="G1" s="1"/>
      <c r="H1" s="1"/>
    </row>
    <row r="2" spans="1:70" s="2" customFormat="1" ht="12.75" customHeight="1" x14ac:dyDescent="0.2">
      <c r="A2" s="51" t="s">
        <v>88</v>
      </c>
      <c r="B2" s="51"/>
      <c r="C2" s="51"/>
      <c r="D2" s="51"/>
      <c r="E2" s="51"/>
      <c r="F2" s="51"/>
      <c r="G2" s="51"/>
      <c r="H2" s="50"/>
    </row>
    <row r="3" spans="1:70" s="2" customFormat="1" ht="12.75" customHeight="1" x14ac:dyDescent="0.2">
      <c r="A3" s="51" t="s">
        <v>89</v>
      </c>
      <c r="B3" s="51"/>
      <c r="C3" s="51"/>
      <c r="D3" s="51"/>
      <c r="E3" s="51"/>
      <c r="F3" s="51"/>
      <c r="G3" s="51"/>
      <c r="H3" s="50"/>
    </row>
    <row r="4" spans="1:70" s="2" customFormat="1" ht="10.5" customHeight="1" x14ac:dyDescent="0.2">
      <c r="A4" s="51" t="s">
        <v>90</v>
      </c>
      <c r="B4" s="51"/>
      <c r="C4" s="51"/>
      <c r="D4" s="51"/>
      <c r="E4" s="51"/>
      <c r="F4" s="51"/>
      <c r="G4" s="51"/>
      <c r="H4" s="50"/>
      <c r="I4" s="5"/>
      <c r="J4" s="5"/>
      <c r="K4" s="6"/>
      <c r="L4" s="6"/>
      <c r="M4" s="6"/>
      <c r="N4" s="6"/>
      <c r="O4" s="5"/>
      <c r="P4" s="5"/>
      <c r="Q4" s="5"/>
      <c r="R4" s="34"/>
      <c r="S4" s="34"/>
      <c r="T4" s="34"/>
    </row>
    <row r="5" spans="1:70" s="2" customFormat="1" ht="6" customHeight="1" x14ac:dyDescent="0.2">
      <c r="A5" s="50"/>
      <c r="B5" s="50"/>
      <c r="C5" s="50"/>
      <c r="D5" s="50"/>
      <c r="E5" s="50"/>
      <c r="F5" s="50"/>
      <c r="G5" s="50"/>
      <c r="H5" s="50"/>
      <c r="I5" s="5"/>
      <c r="J5" s="5"/>
      <c r="K5" s="6"/>
      <c r="L5" s="6"/>
      <c r="M5" s="6"/>
      <c r="N5" s="6"/>
      <c r="O5" s="5"/>
      <c r="P5" s="5"/>
      <c r="Q5" s="5"/>
      <c r="R5" s="726"/>
      <c r="S5" s="726"/>
      <c r="T5" s="726"/>
      <c r="U5" s="726"/>
      <c r="V5" s="726"/>
      <c r="W5" s="726"/>
      <c r="X5" s="726"/>
      <c r="Y5" s="726"/>
      <c r="Z5" s="726"/>
      <c r="AA5" s="726"/>
      <c r="AB5" s="726"/>
      <c r="AC5" s="726"/>
      <c r="AD5" s="726"/>
      <c r="AE5" s="726"/>
      <c r="AF5" s="726"/>
      <c r="AG5" s="726"/>
      <c r="AH5" s="726"/>
      <c r="AI5" s="726"/>
      <c r="AJ5" s="726"/>
      <c r="AK5" s="726"/>
    </row>
    <row r="6" spans="1:70" s="7" customFormat="1" ht="13.5" thickBot="1" x14ac:dyDescent="0.25">
      <c r="B6" s="8"/>
      <c r="C6" s="8"/>
      <c r="D6" s="9"/>
      <c r="E6" s="9"/>
      <c r="F6" s="9"/>
      <c r="G6" s="9"/>
      <c r="H6" s="10"/>
      <c r="I6" s="11"/>
      <c r="J6" s="11"/>
      <c r="K6" s="12"/>
      <c r="L6" s="12"/>
      <c r="M6" s="12"/>
      <c r="N6" s="12"/>
      <c r="O6" s="9"/>
      <c r="P6" s="9"/>
      <c r="Q6" s="9"/>
      <c r="R6" s="727"/>
      <c r="S6" s="727"/>
      <c r="T6" s="727"/>
      <c r="U6" s="727"/>
      <c r="V6" s="727"/>
      <c r="W6" s="727"/>
      <c r="X6" s="727"/>
      <c r="Y6" s="727"/>
      <c r="Z6" s="727"/>
      <c r="AA6" s="727"/>
      <c r="AB6" s="727"/>
      <c r="AC6" s="727"/>
      <c r="AD6" s="727"/>
      <c r="AE6" s="727"/>
      <c r="AF6" s="727"/>
      <c r="AG6" s="727"/>
      <c r="AH6" s="727"/>
      <c r="AI6" s="727"/>
      <c r="AJ6" s="727"/>
      <c r="AK6" s="727"/>
    </row>
    <row r="7" spans="1:70" ht="15.75" customHeight="1" thickBot="1" x14ac:dyDescent="0.25">
      <c r="A7" s="717" t="s">
        <v>91</v>
      </c>
      <c r="B7" s="718"/>
      <c r="C7" s="718"/>
      <c r="D7" s="718"/>
      <c r="E7" s="718"/>
      <c r="F7" s="718"/>
      <c r="G7" s="718"/>
      <c r="H7" s="718"/>
      <c r="I7" s="300"/>
      <c r="J7" s="301"/>
      <c r="K7" s="717" t="s">
        <v>92</v>
      </c>
      <c r="L7" s="718"/>
      <c r="M7" s="718"/>
      <c r="N7" s="718"/>
      <c r="O7" s="718"/>
      <c r="P7" s="718"/>
      <c r="Q7" s="719"/>
      <c r="R7" s="720" t="s">
        <v>93</v>
      </c>
      <c r="S7" s="721"/>
      <c r="T7" s="721"/>
      <c r="U7" s="721"/>
      <c r="V7" s="721"/>
      <c r="W7" s="721"/>
      <c r="X7" s="722"/>
      <c r="Y7" s="720" t="s">
        <v>94</v>
      </c>
      <c r="Z7" s="721"/>
      <c r="AA7" s="721"/>
      <c r="AB7" s="721"/>
      <c r="AC7" s="721"/>
      <c r="AD7" s="721"/>
      <c r="AE7" s="722"/>
      <c r="AF7" s="720" t="s">
        <v>95</v>
      </c>
      <c r="AG7" s="721"/>
      <c r="AH7" s="721"/>
      <c r="AI7" s="721"/>
      <c r="AJ7" s="721"/>
      <c r="AK7" s="721"/>
      <c r="AL7" s="722"/>
      <c r="AM7" s="720" t="s">
        <v>96</v>
      </c>
      <c r="AN7" s="721"/>
      <c r="AO7" s="721"/>
      <c r="AP7" s="722"/>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0" ht="51.75" thickBot="1" x14ac:dyDescent="0.25">
      <c r="A8" s="165" t="s">
        <v>8</v>
      </c>
      <c r="B8" s="166" t="s">
        <v>97</v>
      </c>
      <c r="C8" s="167" t="s">
        <v>98</v>
      </c>
      <c r="D8" s="166" t="s">
        <v>99</v>
      </c>
      <c r="E8" s="166" t="s">
        <v>100</v>
      </c>
      <c r="F8" s="170" t="s">
        <v>101</v>
      </c>
      <c r="G8" s="170" t="s">
        <v>102</v>
      </c>
      <c r="H8" s="170" t="s">
        <v>103</v>
      </c>
      <c r="I8" s="166" t="s">
        <v>104</v>
      </c>
      <c r="J8" s="168" t="s">
        <v>105</v>
      </c>
      <c r="K8" s="165" t="s">
        <v>106</v>
      </c>
      <c r="L8" s="166" t="s">
        <v>107</v>
      </c>
      <c r="M8" s="166" t="s">
        <v>108</v>
      </c>
      <c r="N8" s="167" t="s">
        <v>109</v>
      </c>
      <c r="O8" s="165" t="s">
        <v>110</v>
      </c>
      <c r="P8" s="166" t="s">
        <v>111</v>
      </c>
      <c r="Q8" s="178" t="s">
        <v>112</v>
      </c>
      <c r="R8" s="169" t="s">
        <v>113</v>
      </c>
      <c r="S8" s="225" t="s">
        <v>114</v>
      </c>
      <c r="T8" s="170" t="s">
        <v>115</v>
      </c>
      <c r="U8" s="170" t="s">
        <v>116</v>
      </c>
      <c r="V8" s="170" t="s">
        <v>117</v>
      </c>
      <c r="W8" s="170" t="s">
        <v>118</v>
      </c>
      <c r="X8" s="171" t="s">
        <v>119</v>
      </c>
      <c r="Y8" s="169" t="s">
        <v>113</v>
      </c>
      <c r="Z8" s="225" t="s">
        <v>114</v>
      </c>
      <c r="AA8" s="170" t="s">
        <v>115</v>
      </c>
      <c r="AB8" s="170" t="s">
        <v>116</v>
      </c>
      <c r="AC8" s="170" t="s">
        <v>117</v>
      </c>
      <c r="AD8" s="170" t="s">
        <v>118</v>
      </c>
      <c r="AE8" s="171" t="s">
        <v>119</v>
      </c>
      <c r="AF8" s="169" t="s">
        <v>113</v>
      </c>
      <c r="AG8" s="225" t="s">
        <v>114</v>
      </c>
      <c r="AH8" s="170" t="s">
        <v>115</v>
      </c>
      <c r="AI8" s="170" t="s">
        <v>116</v>
      </c>
      <c r="AJ8" s="170" t="s">
        <v>117</v>
      </c>
      <c r="AK8" s="170" t="s">
        <v>118</v>
      </c>
      <c r="AL8" s="171" t="s">
        <v>119</v>
      </c>
      <c r="AM8" s="723" t="s">
        <v>120</v>
      </c>
      <c r="AN8" s="724"/>
      <c r="AO8" s="724"/>
      <c r="AP8" s="725"/>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0" ht="25.5" customHeight="1" x14ac:dyDescent="0.2">
      <c r="A9" s="175" t="s">
        <v>16</v>
      </c>
      <c r="B9" s="470"/>
      <c r="C9" s="470" t="s">
        <v>121</v>
      </c>
      <c r="D9" s="473" t="s">
        <v>14</v>
      </c>
      <c r="E9" s="176" t="s">
        <v>122</v>
      </c>
      <c r="F9" s="176">
        <v>2023</v>
      </c>
      <c r="G9" s="476" t="s">
        <v>123</v>
      </c>
      <c r="H9" s="224" t="s">
        <v>124</v>
      </c>
      <c r="I9" s="176" t="s">
        <v>125</v>
      </c>
      <c r="J9" s="715" t="s">
        <v>126</v>
      </c>
      <c r="K9" s="177">
        <v>622</v>
      </c>
      <c r="L9" s="446">
        <v>60</v>
      </c>
      <c r="M9" s="446"/>
      <c r="N9" s="484">
        <v>111</v>
      </c>
      <c r="O9" s="487">
        <v>3</v>
      </c>
      <c r="P9" s="446">
        <v>146</v>
      </c>
      <c r="Q9" s="490">
        <v>2</v>
      </c>
      <c r="R9" s="444">
        <v>646</v>
      </c>
      <c r="S9" s="415" t="s">
        <v>127</v>
      </c>
      <c r="T9" s="413">
        <v>65.5</v>
      </c>
      <c r="U9" s="448">
        <v>13.9</v>
      </c>
      <c r="V9" s="448">
        <v>20.6</v>
      </c>
      <c r="W9" s="448">
        <v>31.3</v>
      </c>
      <c r="X9" s="442">
        <v>34.200000000000003</v>
      </c>
      <c r="Y9" s="444">
        <v>646</v>
      </c>
      <c r="Z9" s="446" t="s">
        <v>127</v>
      </c>
      <c r="AA9" s="448">
        <v>71.2</v>
      </c>
      <c r="AB9" s="448">
        <v>13.2</v>
      </c>
      <c r="AC9" s="448">
        <v>15.6</v>
      </c>
      <c r="AD9" s="448">
        <v>35.9</v>
      </c>
      <c r="AE9" s="442">
        <v>35.299999999999997</v>
      </c>
      <c r="AF9" s="444">
        <v>192</v>
      </c>
      <c r="AG9" s="446" t="s">
        <v>127</v>
      </c>
      <c r="AH9" s="448">
        <v>58.9</v>
      </c>
      <c r="AI9" s="448">
        <v>13.5</v>
      </c>
      <c r="AJ9" s="448">
        <v>27.6</v>
      </c>
      <c r="AK9" s="448">
        <v>45.3</v>
      </c>
      <c r="AL9" s="442">
        <v>13.5</v>
      </c>
      <c r="AM9" s="60"/>
      <c r="AN9" s="61"/>
      <c r="AO9" s="61"/>
      <c r="AP9" s="62"/>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row>
    <row r="10" spans="1:70" ht="25.5" customHeight="1" thickBot="1" x14ac:dyDescent="0.25">
      <c r="A10" s="179" t="s">
        <v>16</v>
      </c>
      <c r="B10" s="472"/>
      <c r="C10" s="472"/>
      <c r="D10" s="475"/>
      <c r="E10" s="53" t="s">
        <v>128</v>
      </c>
      <c r="F10" s="180">
        <v>2023</v>
      </c>
      <c r="G10" s="645"/>
      <c r="H10" s="53" t="s">
        <v>124</v>
      </c>
      <c r="I10" s="181" t="s">
        <v>129</v>
      </c>
      <c r="J10" s="716"/>
      <c r="K10" s="182">
        <v>334</v>
      </c>
      <c r="L10" s="483"/>
      <c r="M10" s="483"/>
      <c r="N10" s="486"/>
      <c r="O10" s="489"/>
      <c r="P10" s="483"/>
      <c r="Q10" s="492"/>
      <c r="R10" s="648"/>
      <c r="S10" s="416"/>
      <c r="T10" s="417"/>
      <c r="U10" s="615"/>
      <c r="V10" s="615"/>
      <c r="W10" s="615"/>
      <c r="X10" s="617"/>
      <c r="Y10" s="648"/>
      <c r="Z10" s="483"/>
      <c r="AA10" s="615"/>
      <c r="AB10" s="615"/>
      <c r="AC10" s="615"/>
      <c r="AD10" s="615"/>
      <c r="AE10" s="617"/>
      <c r="AF10" s="648"/>
      <c r="AG10" s="483"/>
      <c r="AH10" s="615"/>
      <c r="AI10" s="615"/>
      <c r="AJ10" s="615"/>
      <c r="AK10" s="615"/>
      <c r="AL10" s="617"/>
      <c r="AM10" s="185"/>
      <c r="AN10" s="186"/>
      <c r="AO10" s="186"/>
      <c r="AP10" s="187"/>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row>
    <row r="11" spans="1:70" ht="25.5" customHeight="1" x14ac:dyDescent="0.2">
      <c r="A11" s="110" t="s">
        <v>16</v>
      </c>
      <c r="B11" s="701"/>
      <c r="C11" s="701" t="s">
        <v>130</v>
      </c>
      <c r="D11" s="703" t="s">
        <v>26</v>
      </c>
      <c r="E11" s="111" t="s">
        <v>122</v>
      </c>
      <c r="F11" s="111">
        <v>2023</v>
      </c>
      <c r="G11" s="705" t="s">
        <v>123</v>
      </c>
      <c r="H11" s="113" t="s">
        <v>131</v>
      </c>
      <c r="I11" s="111" t="s">
        <v>125</v>
      </c>
      <c r="J11" s="707" t="s">
        <v>132</v>
      </c>
      <c r="K11" s="112">
        <v>309</v>
      </c>
      <c r="L11" s="697">
        <v>489</v>
      </c>
      <c r="M11" s="697">
        <v>186</v>
      </c>
      <c r="N11" s="709">
        <v>76</v>
      </c>
      <c r="O11" s="711">
        <v>24</v>
      </c>
      <c r="P11" s="697">
        <v>369</v>
      </c>
      <c r="Q11" s="713">
        <v>17</v>
      </c>
      <c r="R11" s="695">
        <v>331</v>
      </c>
      <c r="S11" s="434" t="s">
        <v>127</v>
      </c>
      <c r="T11" s="436">
        <v>34.4</v>
      </c>
      <c r="U11" s="699">
        <v>41.1</v>
      </c>
      <c r="V11" s="699">
        <v>24.5</v>
      </c>
      <c r="W11" s="699">
        <v>20.2</v>
      </c>
      <c r="X11" s="693">
        <v>14.2</v>
      </c>
      <c r="Y11" s="695">
        <v>331</v>
      </c>
      <c r="Z11" s="697" t="s">
        <v>127</v>
      </c>
      <c r="AA11" s="699">
        <v>32.6</v>
      </c>
      <c r="AB11" s="699">
        <v>37.200000000000003</v>
      </c>
      <c r="AC11" s="699">
        <v>30.2</v>
      </c>
      <c r="AD11" s="699">
        <v>22.7</v>
      </c>
      <c r="AE11" s="693">
        <v>10</v>
      </c>
      <c r="AF11" s="695">
        <v>103</v>
      </c>
      <c r="AG11" s="697" t="s">
        <v>127</v>
      </c>
      <c r="AH11" s="699">
        <v>22.3</v>
      </c>
      <c r="AI11" s="699">
        <v>41.7</v>
      </c>
      <c r="AJ11" s="699">
        <v>35.9</v>
      </c>
      <c r="AK11" s="699">
        <v>19.399999999999999</v>
      </c>
      <c r="AL11" s="693" t="s">
        <v>133</v>
      </c>
      <c r="AM11" s="114"/>
      <c r="AN11" s="111"/>
      <c r="AO11" s="111"/>
      <c r="AP11" s="115"/>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0" ht="25.5" customHeight="1" thickBot="1" x14ac:dyDescent="0.25">
      <c r="A12" s="116" t="s">
        <v>16</v>
      </c>
      <c r="B12" s="702"/>
      <c r="C12" s="702"/>
      <c r="D12" s="704"/>
      <c r="E12" s="117" t="s">
        <v>128</v>
      </c>
      <c r="F12" s="118">
        <v>2023</v>
      </c>
      <c r="G12" s="706"/>
      <c r="H12" s="117" t="s">
        <v>131</v>
      </c>
      <c r="I12" s="118" t="s">
        <v>129</v>
      </c>
      <c r="J12" s="708"/>
      <c r="K12" s="119">
        <v>180</v>
      </c>
      <c r="L12" s="698"/>
      <c r="M12" s="698"/>
      <c r="N12" s="710"/>
      <c r="O12" s="712"/>
      <c r="P12" s="698"/>
      <c r="Q12" s="714"/>
      <c r="R12" s="696"/>
      <c r="S12" s="435"/>
      <c r="T12" s="437"/>
      <c r="U12" s="700"/>
      <c r="V12" s="700"/>
      <c r="W12" s="700"/>
      <c r="X12" s="694"/>
      <c r="Y12" s="696"/>
      <c r="Z12" s="698"/>
      <c r="AA12" s="700"/>
      <c r="AB12" s="700"/>
      <c r="AC12" s="700"/>
      <c r="AD12" s="700"/>
      <c r="AE12" s="694"/>
      <c r="AF12" s="696"/>
      <c r="AG12" s="698"/>
      <c r="AH12" s="700"/>
      <c r="AI12" s="700"/>
      <c r="AJ12" s="700"/>
      <c r="AK12" s="700"/>
      <c r="AL12" s="694"/>
      <c r="AM12" s="120"/>
      <c r="AN12" s="118"/>
      <c r="AO12" s="118"/>
      <c r="AP12" s="121"/>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0" ht="25.5" customHeight="1" x14ac:dyDescent="0.2">
      <c r="A13" s="105" t="s">
        <v>16</v>
      </c>
      <c r="B13" s="470"/>
      <c r="C13" s="470" t="s">
        <v>134</v>
      </c>
      <c r="D13" s="473" t="s">
        <v>30</v>
      </c>
      <c r="E13" s="28" t="s">
        <v>122</v>
      </c>
      <c r="F13" s="28">
        <v>2023</v>
      </c>
      <c r="G13" s="476" t="s">
        <v>123</v>
      </c>
      <c r="H13" s="107" t="s">
        <v>135</v>
      </c>
      <c r="I13" s="22" t="s">
        <v>125</v>
      </c>
      <c r="J13" s="478" t="s">
        <v>136</v>
      </c>
      <c r="K13" s="106">
        <v>633</v>
      </c>
      <c r="L13" s="446">
        <v>144</v>
      </c>
      <c r="M13" s="446">
        <v>19</v>
      </c>
      <c r="N13" s="484">
        <v>114</v>
      </c>
      <c r="O13" s="487">
        <v>12</v>
      </c>
      <c r="P13" s="446">
        <v>179</v>
      </c>
      <c r="Q13" s="490">
        <v>32</v>
      </c>
      <c r="R13" s="444">
        <v>606</v>
      </c>
      <c r="S13" s="415" t="s">
        <v>127</v>
      </c>
      <c r="T13" s="413">
        <v>55.8</v>
      </c>
      <c r="U13" s="448">
        <v>17.5</v>
      </c>
      <c r="V13" s="448">
        <v>26.7</v>
      </c>
      <c r="W13" s="448">
        <v>25.1</v>
      </c>
      <c r="X13" s="442">
        <v>30.7</v>
      </c>
      <c r="Y13" s="444">
        <v>606</v>
      </c>
      <c r="Z13" s="446" t="s">
        <v>127</v>
      </c>
      <c r="AA13" s="448">
        <v>55.8</v>
      </c>
      <c r="AB13" s="448">
        <v>18.600000000000001</v>
      </c>
      <c r="AC13" s="448">
        <v>25.6</v>
      </c>
      <c r="AD13" s="448">
        <v>36</v>
      </c>
      <c r="AE13" s="442">
        <v>19.8</v>
      </c>
      <c r="AF13" s="444">
        <v>168</v>
      </c>
      <c r="AG13" s="446" t="s">
        <v>127</v>
      </c>
      <c r="AH13" s="448">
        <v>55.4</v>
      </c>
      <c r="AI13" s="448">
        <v>10.1</v>
      </c>
      <c r="AJ13" s="448">
        <v>34.5</v>
      </c>
      <c r="AK13" s="448">
        <v>46.4</v>
      </c>
      <c r="AL13" s="442">
        <v>8.9</v>
      </c>
      <c r="AM13" s="108"/>
      <c r="AN13" s="28"/>
      <c r="AO13" s="28"/>
      <c r="AP13" s="109"/>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row>
    <row r="14" spans="1:70" ht="25.5" customHeight="1" thickBot="1" x14ac:dyDescent="0.25">
      <c r="A14" s="100" t="s">
        <v>16</v>
      </c>
      <c r="B14" s="472"/>
      <c r="C14" s="472"/>
      <c r="D14" s="475"/>
      <c r="E14" s="101" t="s">
        <v>128</v>
      </c>
      <c r="F14" s="102">
        <v>2023</v>
      </c>
      <c r="G14" s="645"/>
      <c r="H14" s="101" t="s">
        <v>124</v>
      </c>
      <c r="I14" s="172" t="s">
        <v>129</v>
      </c>
      <c r="J14" s="646"/>
      <c r="K14" s="103">
        <v>294</v>
      </c>
      <c r="L14" s="483"/>
      <c r="M14" s="483"/>
      <c r="N14" s="486"/>
      <c r="O14" s="489"/>
      <c r="P14" s="483"/>
      <c r="Q14" s="492"/>
      <c r="R14" s="648"/>
      <c r="S14" s="416"/>
      <c r="T14" s="417"/>
      <c r="U14" s="615"/>
      <c r="V14" s="615"/>
      <c r="W14" s="615"/>
      <c r="X14" s="617"/>
      <c r="Y14" s="648"/>
      <c r="Z14" s="483"/>
      <c r="AA14" s="615"/>
      <c r="AB14" s="615"/>
      <c r="AC14" s="615"/>
      <c r="AD14" s="615"/>
      <c r="AE14" s="617"/>
      <c r="AF14" s="648"/>
      <c r="AG14" s="483"/>
      <c r="AH14" s="615"/>
      <c r="AI14" s="615"/>
      <c r="AJ14" s="615"/>
      <c r="AK14" s="615"/>
      <c r="AL14" s="617"/>
      <c r="AM14" s="104"/>
      <c r="AN14" s="102"/>
      <c r="AO14" s="102"/>
      <c r="AP14" s="122"/>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row>
    <row r="15" spans="1:70" ht="25.5" customHeight="1" x14ac:dyDescent="0.2">
      <c r="A15" s="123" t="s">
        <v>16</v>
      </c>
      <c r="B15" s="677"/>
      <c r="C15" s="677" t="s">
        <v>137</v>
      </c>
      <c r="D15" s="679" t="s">
        <v>34</v>
      </c>
      <c r="E15" s="124" t="s">
        <v>122</v>
      </c>
      <c r="F15" s="124">
        <v>2023</v>
      </c>
      <c r="G15" s="681" t="s">
        <v>123</v>
      </c>
      <c r="H15" s="126" t="s">
        <v>138</v>
      </c>
      <c r="I15" s="124" t="s">
        <v>125</v>
      </c>
      <c r="J15" s="683" t="s">
        <v>139</v>
      </c>
      <c r="K15" s="125">
        <v>576</v>
      </c>
      <c r="L15" s="675">
        <v>767</v>
      </c>
      <c r="M15" s="675">
        <v>262</v>
      </c>
      <c r="N15" s="685">
        <v>59</v>
      </c>
      <c r="O15" s="687">
        <v>106</v>
      </c>
      <c r="P15" s="675">
        <v>597</v>
      </c>
      <c r="Q15" s="689">
        <v>1</v>
      </c>
      <c r="R15" s="673">
        <v>412</v>
      </c>
      <c r="S15" s="691" t="s">
        <v>127</v>
      </c>
      <c r="T15" s="438">
        <v>19.399999999999999</v>
      </c>
      <c r="U15" s="440">
        <v>56.1</v>
      </c>
      <c r="V15" s="440">
        <v>24.5</v>
      </c>
      <c r="W15" s="440">
        <v>13.6</v>
      </c>
      <c r="X15" s="671">
        <v>5.8</v>
      </c>
      <c r="Y15" s="673">
        <v>411</v>
      </c>
      <c r="Z15" s="675" t="s">
        <v>127</v>
      </c>
      <c r="AA15" s="440">
        <v>31.6</v>
      </c>
      <c r="AB15" s="440">
        <v>40.6</v>
      </c>
      <c r="AC15" s="440">
        <v>27.7</v>
      </c>
      <c r="AD15" s="440">
        <v>22.1</v>
      </c>
      <c r="AE15" s="671">
        <v>9.5</v>
      </c>
      <c r="AF15" s="673">
        <v>123</v>
      </c>
      <c r="AG15" s="675">
        <v>6.1</v>
      </c>
      <c r="AH15" s="440">
        <v>8.1</v>
      </c>
      <c r="AI15" s="440">
        <v>58.5</v>
      </c>
      <c r="AJ15" s="440">
        <v>33.299999999999997</v>
      </c>
      <c r="AK15" s="440" t="s">
        <v>133</v>
      </c>
      <c r="AL15" s="671" t="s">
        <v>133</v>
      </c>
      <c r="AM15" s="127"/>
      <c r="AN15" s="124"/>
      <c r="AO15" s="124"/>
      <c r="AP15" s="128"/>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row>
    <row r="16" spans="1:70" ht="25.5" customHeight="1" thickBot="1" x14ac:dyDescent="0.25">
      <c r="A16" s="129" t="s">
        <v>16</v>
      </c>
      <c r="B16" s="678"/>
      <c r="C16" s="678"/>
      <c r="D16" s="680"/>
      <c r="E16" s="130" t="s">
        <v>128</v>
      </c>
      <c r="F16" s="131">
        <v>2023</v>
      </c>
      <c r="G16" s="682"/>
      <c r="H16" s="130" t="s">
        <v>138</v>
      </c>
      <c r="I16" s="131" t="s">
        <v>129</v>
      </c>
      <c r="J16" s="684"/>
      <c r="K16" s="132">
        <v>191</v>
      </c>
      <c r="L16" s="676"/>
      <c r="M16" s="676"/>
      <c r="N16" s="686"/>
      <c r="O16" s="688"/>
      <c r="P16" s="676"/>
      <c r="Q16" s="690"/>
      <c r="R16" s="674"/>
      <c r="S16" s="692"/>
      <c r="T16" s="439"/>
      <c r="U16" s="441"/>
      <c r="V16" s="441"/>
      <c r="W16" s="441"/>
      <c r="X16" s="672"/>
      <c r="Y16" s="674"/>
      <c r="Z16" s="676"/>
      <c r="AA16" s="441"/>
      <c r="AB16" s="441"/>
      <c r="AC16" s="441"/>
      <c r="AD16" s="441"/>
      <c r="AE16" s="672"/>
      <c r="AF16" s="674"/>
      <c r="AG16" s="676"/>
      <c r="AH16" s="441"/>
      <c r="AI16" s="441"/>
      <c r="AJ16" s="441"/>
      <c r="AK16" s="441"/>
      <c r="AL16" s="672"/>
      <c r="AM16" s="133"/>
      <c r="AN16" s="131"/>
      <c r="AO16" s="131"/>
      <c r="AP16" s="134"/>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row>
    <row r="17" spans="1:70" ht="25.5" customHeight="1" x14ac:dyDescent="0.2">
      <c r="A17" s="105" t="s">
        <v>16</v>
      </c>
      <c r="B17" s="470"/>
      <c r="C17" s="470" t="s">
        <v>140</v>
      </c>
      <c r="D17" s="473" t="s">
        <v>141</v>
      </c>
      <c r="E17" s="28" t="s">
        <v>122</v>
      </c>
      <c r="F17" s="28">
        <v>2023</v>
      </c>
      <c r="G17" s="476" t="s">
        <v>123</v>
      </c>
      <c r="H17" s="107" t="s">
        <v>135</v>
      </c>
      <c r="I17" s="22" t="s">
        <v>125</v>
      </c>
      <c r="J17" s="478" t="s">
        <v>142</v>
      </c>
      <c r="K17" s="106">
        <v>633</v>
      </c>
      <c r="L17" s="446">
        <v>185</v>
      </c>
      <c r="M17" s="446">
        <v>30</v>
      </c>
      <c r="N17" s="484">
        <v>89</v>
      </c>
      <c r="O17" s="487">
        <v>54</v>
      </c>
      <c r="P17" s="446">
        <v>219</v>
      </c>
      <c r="Q17" s="490">
        <v>1</v>
      </c>
      <c r="R17" s="444">
        <v>692</v>
      </c>
      <c r="S17" s="415" t="s">
        <v>127</v>
      </c>
      <c r="T17" s="413">
        <v>61</v>
      </c>
      <c r="U17" s="448">
        <v>15.8</v>
      </c>
      <c r="V17" s="448">
        <v>23.3</v>
      </c>
      <c r="W17" s="448">
        <v>27.6</v>
      </c>
      <c r="X17" s="442">
        <v>33.4</v>
      </c>
      <c r="Y17" s="444">
        <v>692</v>
      </c>
      <c r="Z17" s="446" t="s">
        <v>127</v>
      </c>
      <c r="AA17" s="448">
        <v>69.8</v>
      </c>
      <c r="AB17" s="448">
        <v>10.7</v>
      </c>
      <c r="AC17" s="448">
        <v>19.5</v>
      </c>
      <c r="AD17" s="448">
        <v>40.6</v>
      </c>
      <c r="AE17" s="442">
        <v>29.2</v>
      </c>
      <c r="AF17" s="444">
        <v>233</v>
      </c>
      <c r="AG17" s="446" t="s">
        <v>127</v>
      </c>
      <c r="AH17" s="448">
        <v>48.1</v>
      </c>
      <c r="AI17" s="448">
        <v>12</v>
      </c>
      <c r="AJ17" s="448">
        <v>39.9</v>
      </c>
      <c r="AK17" s="448">
        <v>38.6</v>
      </c>
      <c r="AL17" s="442">
        <v>9.4</v>
      </c>
      <c r="AM17" s="108"/>
      <c r="AN17" s="28"/>
      <c r="AO17" s="28"/>
      <c r="AP17" s="109"/>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row>
    <row r="18" spans="1:70" ht="25.5" customHeight="1" x14ac:dyDescent="0.2">
      <c r="A18" s="57" t="s">
        <v>16</v>
      </c>
      <c r="B18" s="517"/>
      <c r="C18" s="517"/>
      <c r="D18" s="519"/>
      <c r="E18" s="23" t="s">
        <v>128</v>
      </c>
      <c r="F18" s="22">
        <v>2023</v>
      </c>
      <c r="G18" s="477"/>
      <c r="H18" s="23" t="s">
        <v>124</v>
      </c>
      <c r="I18" s="172" t="s">
        <v>129</v>
      </c>
      <c r="J18" s="479"/>
      <c r="K18" s="58">
        <v>368</v>
      </c>
      <c r="L18" s="523"/>
      <c r="M18" s="523"/>
      <c r="N18" s="525"/>
      <c r="O18" s="527"/>
      <c r="P18" s="523"/>
      <c r="Q18" s="529"/>
      <c r="R18" s="445"/>
      <c r="S18" s="412"/>
      <c r="T18" s="414"/>
      <c r="U18" s="449"/>
      <c r="V18" s="449"/>
      <c r="W18" s="449"/>
      <c r="X18" s="443"/>
      <c r="Y18" s="445"/>
      <c r="Z18" s="447"/>
      <c r="AA18" s="449"/>
      <c r="AB18" s="449"/>
      <c r="AC18" s="449"/>
      <c r="AD18" s="449"/>
      <c r="AE18" s="443"/>
      <c r="AF18" s="445"/>
      <c r="AG18" s="447"/>
      <c r="AH18" s="449"/>
      <c r="AI18" s="449"/>
      <c r="AJ18" s="449"/>
      <c r="AK18" s="449"/>
      <c r="AL18" s="443"/>
      <c r="AM18" s="55"/>
      <c r="AN18" s="22"/>
      <c r="AO18" s="22"/>
      <c r="AP18" s="56"/>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row>
    <row r="19" spans="1:70" ht="25.5" customHeight="1" x14ac:dyDescent="0.2">
      <c r="A19" s="70" t="s">
        <v>16</v>
      </c>
      <c r="B19" s="649"/>
      <c r="C19" s="649" t="s">
        <v>143</v>
      </c>
      <c r="D19" s="652" t="s">
        <v>144</v>
      </c>
      <c r="E19" s="71" t="s">
        <v>122</v>
      </c>
      <c r="F19" s="71">
        <v>2023</v>
      </c>
      <c r="G19" s="655" t="s">
        <v>123</v>
      </c>
      <c r="H19" s="73" t="s">
        <v>138</v>
      </c>
      <c r="I19" s="71" t="s">
        <v>125</v>
      </c>
      <c r="J19" s="657" t="s">
        <v>145</v>
      </c>
      <c r="K19" s="72">
        <v>627</v>
      </c>
      <c r="L19" s="659">
        <v>357</v>
      </c>
      <c r="M19" s="659">
        <v>50</v>
      </c>
      <c r="N19" s="662">
        <v>106</v>
      </c>
      <c r="O19" s="665">
        <v>83</v>
      </c>
      <c r="P19" s="659">
        <v>406</v>
      </c>
      <c r="Q19" s="668">
        <v>1</v>
      </c>
      <c r="R19" s="641">
        <v>679</v>
      </c>
      <c r="S19" s="419" t="s">
        <v>127</v>
      </c>
      <c r="T19" s="421">
        <v>42.7</v>
      </c>
      <c r="U19" s="643">
        <v>30</v>
      </c>
      <c r="V19" s="643">
        <v>27.2</v>
      </c>
      <c r="W19" s="643">
        <v>23.9</v>
      </c>
      <c r="X19" s="644">
        <v>18.899999999999999</v>
      </c>
      <c r="Y19" s="641">
        <v>681</v>
      </c>
      <c r="Z19" s="642" t="s">
        <v>127</v>
      </c>
      <c r="AA19" s="643">
        <v>53.6</v>
      </c>
      <c r="AB19" s="643">
        <v>20.6</v>
      </c>
      <c r="AC19" s="643">
        <v>25.8</v>
      </c>
      <c r="AD19" s="643">
        <v>32.299999999999997</v>
      </c>
      <c r="AE19" s="644">
        <v>21.3</v>
      </c>
      <c r="AF19" s="641">
        <v>224</v>
      </c>
      <c r="AG19" s="642" t="s">
        <v>127</v>
      </c>
      <c r="AH19" s="643">
        <v>33</v>
      </c>
      <c r="AI19" s="643">
        <v>27.7</v>
      </c>
      <c r="AJ19" s="643">
        <v>39.299999999999997</v>
      </c>
      <c r="AK19" s="643">
        <v>29</v>
      </c>
      <c r="AL19" s="644" t="s">
        <v>133</v>
      </c>
      <c r="AM19" s="74"/>
      <c r="AN19" s="71"/>
      <c r="AO19" s="71"/>
      <c r="AP19" s="75"/>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row>
    <row r="20" spans="1:70" ht="25.5" customHeight="1" x14ac:dyDescent="0.2">
      <c r="A20" s="70" t="s">
        <v>16</v>
      </c>
      <c r="B20" s="651"/>
      <c r="C20" s="651"/>
      <c r="D20" s="654"/>
      <c r="E20" s="73" t="s">
        <v>128</v>
      </c>
      <c r="F20" s="71">
        <v>2023</v>
      </c>
      <c r="G20" s="656"/>
      <c r="H20" s="73" t="s">
        <v>135</v>
      </c>
      <c r="I20" s="71" t="s">
        <v>129</v>
      </c>
      <c r="J20" s="658"/>
      <c r="K20" s="72">
        <v>354</v>
      </c>
      <c r="L20" s="661"/>
      <c r="M20" s="661"/>
      <c r="N20" s="664"/>
      <c r="O20" s="667"/>
      <c r="P20" s="661"/>
      <c r="Q20" s="670"/>
      <c r="R20" s="641"/>
      <c r="S20" s="420"/>
      <c r="T20" s="422"/>
      <c r="U20" s="643"/>
      <c r="V20" s="643"/>
      <c r="W20" s="643"/>
      <c r="X20" s="644"/>
      <c r="Y20" s="641"/>
      <c r="Z20" s="642"/>
      <c r="AA20" s="643"/>
      <c r="AB20" s="643"/>
      <c r="AC20" s="643"/>
      <c r="AD20" s="643"/>
      <c r="AE20" s="644"/>
      <c r="AF20" s="641"/>
      <c r="AG20" s="642"/>
      <c r="AH20" s="643"/>
      <c r="AI20" s="643"/>
      <c r="AJ20" s="643"/>
      <c r="AK20" s="643"/>
      <c r="AL20" s="644"/>
      <c r="AM20" s="74"/>
      <c r="AN20" s="71"/>
      <c r="AO20" s="71"/>
      <c r="AP20" s="75"/>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row>
    <row r="21" spans="1:70" ht="25.5" customHeight="1" x14ac:dyDescent="0.2">
      <c r="A21" s="57" t="s">
        <v>16</v>
      </c>
      <c r="B21" s="516"/>
      <c r="C21" s="516" t="s">
        <v>146</v>
      </c>
      <c r="D21" s="518" t="s">
        <v>147</v>
      </c>
      <c r="E21" s="22" t="s">
        <v>122</v>
      </c>
      <c r="F21" s="22">
        <v>2023</v>
      </c>
      <c r="G21" s="520" t="s">
        <v>123</v>
      </c>
      <c r="H21" s="23" t="s">
        <v>131</v>
      </c>
      <c r="I21" s="22" t="s">
        <v>125</v>
      </c>
      <c r="J21" s="521" t="s">
        <v>148</v>
      </c>
      <c r="K21" s="58">
        <v>633</v>
      </c>
      <c r="L21" s="522">
        <v>242</v>
      </c>
      <c r="M21" s="522">
        <v>51</v>
      </c>
      <c r="N21" s="524">
        <v>86</v>
      </c>
      <c r="O21" s="526">
        <v>91</v>
      </c>
      <c r="P21" s="522">
        <v>221</v>
      </c>
      <c r="Q21" s="528"/>
      <c r="R21" s="495">
        <v>693</v>
      </c>
      <c r="S21" s="411" t="s">
        <v>127</v>
      </c>
      <c r="T21" s="418">
        <v>57.3</v>
      </c>
      <c r="U21" s="493">
        <v>18</v>
      </c>
      <c r="V21" s="493">
        <v>24.7</v>
      </c>
      <c r="W21" s="493">
        <v>31.2</v>
      </c>
      <c r="X21" s="494">
        <v>26.1</v>
      </c>
      <c r="Y21" s="495">
        <v>694</v>
      </c>
      <c r="Z21" s="496" t="s">
        <v>127</v>
      </c>
      <c r="AA21" s="493">
        <v>64</v>
      </c>
      <c r="AB21" s="493">
        <v>14</v>
      </c>
      <c r="AC21" s="493">
        <v>22</v>
      </c>
      <c r="AD21" s="493">
        <v>36.299999999999997</v>
      </c>
      <c r="AE21" s="494">
        <v>27.7</v>
      </c>
      <c r="AF21" s="495">
        <v>230</v>
      </c>
      <c r="AG21" s="496" t="s">
        <v>127</v>
      </c>
      <c r="AH21" s="493">
        <v>46.5</v>
      </c>
      <c r="AI21" s="493">
        <v>13</v>
      </c>
      <c r="AJ21" s="493">
        <v>40.4</v>
      </c>
      <c r="AK21" s="493">
        <v>37.4</v>
      </c>
      <c r="AL21" s="494">
        <v>9.1</v>
      </c>
      <c r="AM21" s="55"/>
      <c r="AN21" s="22"/>
      <c r="AO21" s="22"/>
      <c r="AP21" s="56"/>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row>
    <row r="22" spans="1:70" ht="25.5" customHeight="1" x14ac:dyDescent="0.2">
      <c r="A22" s="57" t="s">
        <v>16</v>
      </c>
      <c r="B22" s="517"/>
      <c r="C22" s="517"/>
      <c r="D22" s="519"/>
      <c r="E22" s="23" t="s">
        <v>128</v>
      </c>
      <c r="F22" s="22">
        <v>2023</v>
      </c>
      <c r="G22" s="477"/>
      <c r="H22" s="23" t="s">
        <v>124</v>
      </c>
      <c r="I22" s="172" t="s">
        <v>129</v>
      </c>
      <c r="J22" s="479"/>
      <c r="K22" s="58">
        <v>362</v>
      </c>
      <c r="L22" s="523"/>
      <c r="M22" s="523"/>
      <c r="N22" s="525"/>
      <c r="O22" s="527"/>
      <c r="P22" s="523"/>
      <c r="Q22" s="529"/>
      <c r="R22" s="495"/>
      <c r="S22" s="412"/>
      <c r="T22" s="414"/>
      <c r="U22" s="493"/>
      <c r="V22" s="493"/>
      <c r="W22" s="493"/>
      <c r="X22" s="494"/>
      <c r="Y22" s="495"/>
      <c r="Z22" s="496"/>
      <c r="AA22" s="493"/>
      <c r="AB22" s="493"/>
      <c r="AC22" s="493"/>
      <c r="AD22" s="493"/>
      <c r="AE22" s="494"/>
      <c r="AF22" s="495"/>
      <c r="AG22" s="496"/>
      <c r="AH22" s="493"/>
      <c r="AI22" s="493"/>
      <c r="AJ22" s="493"/>
      <c r="AK22" s="493"/>
      <c r="AL22" s="494"/>
      <c r="AM22" s="55"/>
      <c r="AN22" s="22"/>
      <c r="AO22" s="22"/>
      <c r="AP22" s="56"/>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row>
    <row r="23" spans="1:70" ht="25.5" customHeight="1" x14ac:dyDescent="0.2">
      <c r="A23" s="70" t="s">
        <v>16</v>
      </c>
      <c r="B23" s="649"/>
      <c r="C23" s="649" t="s">
        <v>149</v>
      </c>
      <c r="D23" s="652" t="s">
        <v>150</v>
      </c>
      <c r="E23" s="71" t="s">
        <v>122</v>
      </c>
      <c r="F23" s="71">
        <v>2023</v>
      </c>
      <c r="G23" s="655" t="s">
        <v>123</v>
      </c>
      <c r="H23" s="73" t="s">
        <v>124</v>
      </c>
      <c r="I23" s="71" t="s">
        <v>125</v>
      </c>
      <c r="J23" s="657" t="s">
        <v>151</v>
      </c>
      <c r="K23" s="72">
        <v>795</v>
      </c>
      <c r="L23" s="659">
        <v>556</v>
      </c>
      <c r="M23" s="659">
        <v>83</v>
      </c>
      <c r="N23" s="662">
        <v>258</v>
      </c>
      <c r="O23" s="665">
        <v>132</v>
      </c>
      <c r="P23" s="659">
        <v>594</v>
      </c>
      <c r="Q23" s="668">
        <v>7</v>
      </c>
      <c r="R23" s="641">
        <v>903</v>
      </c>
      <c r="S23" s="419" t="s">
        <v>127</v>
      </c>
      <c r="T23" s="421">
        <v>60.2</v>
      </c>
      <c r="U23" s="643">
        <v>15.2</v>
      </c>
      <c r="V23" s="643">
        <v>24.6</v>
      </c>
      <c r="W23" s="643">
        <v>28.2</v>
      </c>
      <c r="X23" s="644">
        <v>32</v>
      </c>
      <c r="Y23" s="641">
        <v>931</v>
      </c>
      <c r="Z23" s="642" t="s">
        <v>127</v>
      </c>
      <c r="AA23" s="643">
        <v>70.5</v>
      </c>
      <c r="AB23" s="643">
        <v>8.9</v>
      </c>
      <c r="AC23" s="643">
        <v>20.6</v>
      </c>
      <c r="AD23" s="643">
        <v>37.4</v>
      </c>
      <c r="AE23" s="644">
        <v>33.1</v>
      </c>
      <c r="AF23" s="641">
        <v>323</v>
      </c>
      <c r="AG23" s="642" t="s">
        <v>127</v>
      </c>
      <c r="AH23" s="643">
        <v>54.2</v>
      </c>
      <c r="AI23" s="643">
        <v>17.3</v>
      </c>
      <c r="AJ23" s="643">
        <v>28.5</v>
      </c>
      <c r="AK23" s="643">
        <v>42.1</v>
      </c>
      <c r="AL23" s="644">
        <v>12.1</v>
      </c>
      <c r="AM23" s="74"/>
      <c r="AN23" s="71"/>
      <c r="AO23" s="71"/>
      <c r="AP23" s="75"/>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row>
    <row r="24" spans="1:70" ht="25.5" customHeight="1" x14ac:dyDescent="0.2">
      <c r="A24" s="70" t="s">
        <v>16</v>
      </c>
      <c r="B24" s="650"/>
      <c r="C24" s="650"/>
      <c r="D24" s="653"/>
      <c r="E24" s="73" t="s">
        <v>128</v>
      </c>
      <c r="F24" s="71">
        <v>2023</v>
      </c>
      <c r="G24" s="656"/>
      <c r="H24" s="73" t="s">
        <v>124</v>
      </c>
      <c r="I24" s="71" t="s">
        <v>129</v>
      </c>
      <c r="J24" s="658"/>
      <c r="K24" s="72">
        <v>529</v>
      </c>
      <c r="L24" s="660"/>
      <c r="M24" s="660"/>
      <c r="N24" s="663"/>
      <c r="O24" s="666"/>
      <c r="P24" s="660"/>
      <c r="Q24" s="669"/>
      <c r="R24" s="641"/>
      <c r="S24" s="420"/>
      <c r="T24" s="422"/>
      <c r="U24" s="643"/>
      <c r="V24" s="643"/>
      <c r="W24" s="643"/>
      <c r="X24" s="644"/>
      <c r="Y24" s="641"/>
      <c r="Z24" s="642"/>
      <c r="AA24" s="643"/>
      <c r="AB24" s="643"/>
      <c r="AC24" s="643"/>
      <c r="AD24" s="643"/>
      <c r="AE24" s="644"/>
      <c r="AF24" s="641"/>
      <c r="AG24" s="642"/>
      <c r="AH24" s="643"/>
      <c r="AI24" s="643"/>
      <c r="AJ24" s="643"/>
      <c r="AK24" s="643"/>
      <c r="AL24" s="644"/>
      <c r="AM24" s="74"/>
      <c r="AN24" s="71"/>
      <c r="AO24" s="71"/>
      <c r="AP24" s="75"/>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row>
    <row r="25" spans="1:70" ht="38.25" x14ac:dyDescent="0.2">
      <c r="A25" s="70" t="s">
        <v>16</v>
      </c>
      <c r="B25" s="651"/>
      <c r="C25" s="651"/>
      <c r="D25" s="654"/>
      <c r="E25" s="73" t="s">
        <v>152</v>
      </c>
      <c r="F25" s="71">
        <v>2023</v>
      </c>
      <c r="G25" s="201" t="s">
        <v>153</v>
      </c>
      <c r="H25" s="73" t="s">
        <v>135</v>
      </c>
      <c r="I25" s="174" t="s">
        <v>154</v>
      </c>
      <c r="J25" s="211" t="s">
        <v>155</v>
      </c>
      <c r="K25" s="72">
        <v>990</v>
      </c>
      <c r="L25" s="661"/>
      <c r="M25" s="661"/>
      <c r="N25" s="664"/>
      <c r="O25" s="667"/>
      <c r="P25" s="661"/>
      <c r="Q25" s="670"/>
      <c r="R25" s="199">
        <v>212</v>
      </c>
      <c r="S25" s="199" t="s">
        <v>127</v>
      </c>
      <c r="T25" s="227">
        <v>25.9</v>
      </c>
      <c r="U25" s="228">
        <v>24.5</v>
      </c>
      <c r="V25" s="228">
        <v>49.5</v>
      </c>
      <c r="W25" s="228">
        <v>17.5</v>
      </c>
      <c r="X25" s="229">
        <v>8.5</v>
      </c>
      <c r="Y25" s="200">
        <v>212</v>
      </c>
      <c r="Z25" s="191" t="s">
        <v>127</v>
      </c>
      <c r="AA25" s="228">
        <v>64.599999999999994</v>
      </c>
      <c r="AB25" s="228">
        <v>7.1</v>
      </c>
      <c r="AC25" s="228">
        <v>28.3</v>
      </c>
      <c r="AD25" s="228">
        <v>44.8</v>
      </c>
      <c r="AE25" s="252">
        <v>19.8</v>
      </c>
      <c r="AF25" s="199">
        <v>327</v>
      </c>
      <c r="AG25" s="191" t="s">
        <v>127</v>
      </c>
      <c r="AH25" s="228">
        <v>26.3</v>
      </c>
      <c r="AI25" s="228">
        <v>51.4</v>
      </c>
      <c r="AJ25" s="228">
        <v>22.3</v>
      </c>
      <c r="AK25" s="228">
        <v>19</v>
      </c>
      <c r="AL25" s="229">
        <v>7.3</v>
      </c>
      <c r="AM25" s="74"/>
      <c r="AN25" s="71"/>
      <c r="AO25" s="71"/>
      <c r="AP25" s="75"/>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row>
    <row r="26" spans="1:70" ht="25.5" customHeight="1" x14ac:dyDescent="0.2">
      <c r="A26" s="57" t="s">
        <v>16</v>
      </c>
      <c r="B26" s="516"/>
      <c r="C26" s="516" t="s">
        <v>156</v>
      </c>
      <c r="D26" s="518" t="s">
        <v>157</v>
      </c>
      <c r="E26" s="22" t="s">
        <v>122</v>
      </c>
      <c r="F26" s="22">
        <v>2023</v>
      </c>
      <c r="G26" s="520" t="s">
        <v>123</v>
      </c>
      <c r="H26" s="23" t="s">
        <v>124</v>
      </c>
      <c r="I26" s="22" t="s">
        <v>125</v>
      </c>
      <c r="J26" s="521" t="s">
        <v>158</v>
      </c>
      <c r="K26" s="58">
        <v>634</v>
      </c>
      <c r="L26" s="522">
        <v>273</v>
      </c>
      <c r="M26" s="522">
        <v>50</v>
      </c>
      <c r="N26" s="524">
        <v>82</v>
      </c>
      <c r="O26" s="526">
        <v>87</v>
      </c>
      <c r="P26" s="522">
        <v>240</v>
      </c>
      <c r="Q26" s="528">
        <v>1</v>
      </c>
      <c r="R26" s="647">
        <v>684</v>
      </c>
      <c r="S26" s="411" t="s">
        <v>127</v>
      </c>
      <c r="T26" s="418">
        <v>54.1</v>
      </c>
      <c r="U26" s="614">
        <v>17.399999999999999</v>
      </c>
      <c r="V26" s="614">
        <v>28.5</v>
      </c>
      <c r="W26" s="614">
        <v>26.9</v>
      </c>
      <c r="X26" s="616">
        <v>27.2</v>
      </c>
      <c r="Y26" s="647">
        <v>683</v>
      </c>
      <c r="Z26" s="522" t="s">
        <v>127</v>
      </c>
      <c r="AA26" s="614">
        <v>63</v>
      </c>
      <c r="AB26" s="614">
        <v>12.3</v>
      </c>
      <c r="AC26" s="614">
        <v>24.7</v>
      </c>
      <c r="AD26" s="614">
        <v>35</v>
      </c>
      <c r="AE26" s="616">
        <v>28</v>
      </c>
      <c r="AF26" s="647">
        <v>225</v>
      </c>
      <c r="AG26" s="522" t="s">
        <v>127</v>
      </c>
      <c r="AH26" s="614">
        <v>33.299999999999997</v>
      </c>
      <c r="AI26" s="614">
        <v>24.4</v>
      </c>
      <c r="AJ26" s="614">
        <v>42.2</v>
      </c>
      <c r="AK26" s="614">
        <v>29.8</v>
      </c>
      <c r="AL26" s="616" t="s">
        <v>133</v>
      </c>
      <c r="AM26" s="55"/>
      <c r="AN26" s="22"/>
      <c r="AO26" s="22"/>
      <c r="AP26" s="56"/>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row>
    <row r="27" spans="1:70" ht="25.5" customHeight="1" thickBot="1" x14ac:dyDescent="0.25">
      <c r="A27" s="100" t="s">
        <v>16</v>
      </c>
      <c r="B27" s="472"/>
      <c r="C27" s="472"/>
      <c r="D27" s="475"/>
      <c r="E27" s="101" t="s">
        <v>128</v>
      </c>
      <c r="F27" s="102">
        <v>2023</v>
      </c>
      <c r="G27" s="645"/>
      <c r="H27" s="101" t="s">
        <v>135</v>
      </c>
      <c r="I27" s="172" t="s">
        <v>129</v>
      </c>
      <c r="J27" s="646"/>
      <c r="K27" s="103">
        <v>359</v>
      </c>
      <c r="L27" s="483"/>
      <c r="M27" s="483"/>
      <c r="N27" s="486"/>
      <c r="O27" s="489"/>
      <c r="P27" s="483"/>
      <c r="Q27" s="492"/>
      <c r="R27" s="648"/>
      <c r="S27" s="416"/>
      <c r="T27" s="417"/>
      <c r="U27" s="615"/>
      <c r="V27" s="615"/>
      <c r="W27" s="615"/>
      <c r="X27" s="617"/>
      <c r="Y27" s="648"/>
      <c r="Z27" s="483"/>
      <c r="AA27" s="615"/>
      <c r="AB27" s="615"/>
      <c r="AC27" s="615"/>
      <c r="AD27" s="615"/>
      <c r="AE27" s="617"/>
      <c r="AF27" s="648"/>
      <c r="AG27" s="483"/>
      <c r="AH27" s="615"/>
      <c r="AI27" s="615"/>
      <c r="AJ27" s="615"/>
      <c r="AK27" s="615"/>
      <c r="AL27" s="617"/>
      <c r="AM27" s="104"/>
      <c r="AN27" s="102"/>
      <c r="AO27" s="102"/>
      <c r="AP27" s="122"/>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row>
    <row r="28" spans="1:70" ht="25.5" customHeight="1" x14ac:dyDescent="0.2">
      <c r="A28" s="135" t="s">
        <v>16</v>
      </c>
      <c r="B28" s="618"/>
      <c r="C28" s="618" t="s">
        <v>159</v>
      </c>
      <c r="D28" s="620" t="s">
        <v>160</v>
      </c>
      <c r="E28" s="136" t="s">
        <v>122</v>
      </c>
      <c r="F28" s="136">
        <v>2023</v>
      </c>
      <c r="G28" s="622" t="s">
        <v>123</v>
      </c>
      <c r="H28" s="138" t="s">
        <v>131</v>
      </c>
      <c r="I28" s="136" t="s">
        <v>125</v>
      </c>
      <c r="J28" s="624" t="s">
        <v>161</v>
      </c>
      <c r="K28" s="137">
        <v>713</v>
      </c>
      <c r="L28" s="626">
        <v>1081</v>
      </c>
      <c r="M28" s="628">
        <v>440</v>
      </c>
      <c r="N28" s="630">
        <v>86</v>
      </c>
      <c r="O28" s="632">
        <v>71</v>
      </c>
      <c r="P28" s="628">
        <v>941</v>
      </c>
      <c r="Q28" s="634">
        <v>2</v>
      </c>
      <c r="R28" s="636">
        <v>693</v>
      </c>
      <c r="S28" s="637" t="s">
        <v>127</v>
      </c>
      <c r="T28" s="639">
        <v>30.3</v>
      </c>
      <c r="U28" s="610">
        <v>44.3</v>
      </c>
      <c r="V28" s="610">
        <v>25.4</v>
      </c>
      <c r="W28" s="610">
        <v>18.3</v>
      </c>
      <c r="X28" s="611">
        <v>12</v>
      </c>
      <c r="Y28" s="636">
        <v>693</v>
      </c>
      <c r="Z28" s="628" t="s">
        <v>127</v>
      </c>
      <c r="AA28" s="610">
        <v>38.799999999999997</v>
      </c>
      <c r="AB28" s="610">
        <v>33.200000000000003</v>
      </c>
      <c r="AC28" s="610">
        <v>28</v>
      </c>
      <c r="AD28" s="610">
        <v>25.4</v>
      </c>
      <c r="AE28" s="611">
        <v>13.4</v>
      </c>
      <c r="AF28" s="636">
        <v>227</v>
      </c>
      <c r="AG28" s="628" t="s">
        <v>127</v>
      </c>
      <c r="AH28" s="610">
        <v>11.9</v>
      </c>
      <c r="AI28" s="610">
        <v>50.2</v>
      </c>
      <c r="AJ28" s="610">
        <v>37.9</v>
      </c>
      <c r="AK28" s="610">
        <v>11.9</v>
      </c>
      <c r="AL28" s="611" t="s">
        <v>133</v>
      </c>
      <c r="AM28" s="139"/>
      <c r="AN28" s="136"/>
      <c r="AO28" s="136"/>
      <c r="AP28" s="140"/>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row>
    <row r="29" spans="1:70" ht="25.5" customHeight="1" x14ac:dyDescent="0.2">
      <c r="A29" s="76" t="s">
        <v>16</v>
      </c>
      <c r="B29" s="619"/>
      <c r="C29" s="619"/>
      <c r="D29" s="621"/>
      <c r="E29" s="79" t="s">
        <v>128</v>
      </c>
      <c r="F29" s="77">
        <v>2023</v>
      </c>
      <c r="G29" s="623"/>
      <c r="H29" s="79" t="s">
        <v>131</v>
      </c>
      <c r="I29" s="77" t="s">
        <v>129</v>
      </c>
      <c r="J29" s="625"/>
      <c r="K29" s="78">
        <v>368</v>
      </c>
      <c r="L29" s="627"/>
      <c r="M29" s="629"/>
      <c r="N29" s="631"/>
      <c r="O29" s="633"/>
      <c r="P29" s="629"/>
      <c r="Q29" s="635"/>
      <c r="R29" s="607"/>
      <c r="S29" s="638"/>
      <c r="T29" s="640"/>
      <c r="U29" s="580"/>
      <c r="V29" s="580"/>
      <c r="W29" s="580"/>
      <c r="X29" s="582"/>
      <c r="Y29" s="607"/>
      <c r="Z29" s="609"/>
      <c r="AA29" s="580"/>
      <c r="AB29" s="580"/>
      <c r="AC29" s="580"/>
      <c r="AD29" s="580"/>
      <c r="AE29" s="582"/>
      <c r="AF29" s="607"/>
      <c r="AG29" s="609"/>
      <c r="AH29" s="580"/>
      <c r="AI29" s="580"/>
      <c r="AJ29" s="580"/>
      <c r="AK29" s="580"/>
      <c r="AL29" s="582"/>
      <c r="AM29" s="80"/>
      <c r="AN29" s="77"/>
      <c r="AO29" s="77"/>
      <c r="AP29" s="81"/>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row>
    <row r="30" spans="1:70" ht="25.5" customHeight="1" x14ac:dyDescent="0.2">
      <c r="A30" s="57" t="s">
        <v>16</v>
      </c>
      <c r="B30" s="516"/>
      <c r="C30" s="516" t="s">
        <v>162</v>
      </c>
      <c r="D30" s="518" t="s">
        <v>163</v>
      </c>
      <c r="E30" s="22" t="s">
        <v>122</v>
      </c>
      <c r="F30" s="22">
        <v>2023</v>
      </c>
      <c r="G30" s="520" t="s">
        <v>123</v>
      </c>
      <c r="H30" s="23" t="s">
        <v>138</v>
      </c>
      <c r="I30" s="22" t="s">
        <v>125</v>
      </c>
      <c r="J30" s="521" t="s">
        <v>164</v>
      </c>
      <c r="K30" s="58">
        <v>790</v>
      </c>
      <c r="L30" s="612">
        <v>1903</v>
      </c>
      <c r="M30" s="522">
        <v>745</v>
      </c>
      <c r="N30" s="524">
        <v>207</v>
      </c>
      <c r="O30" s="526">
        <v>195</v>
      </c>
      <c r="P30" s="612">
        <v>1550</v>
      </c>
      <c r="Q30" s="528">
        <v>2</v>
      </c>
      <c r="R30" s="495">
        <v>902</v>
      </c>
      <c r="S30" s="411" t="s">
        <v>127</v>
      </c>
      <c r="T30" s="418">
        <v>25.8</v>
      </c>
      <c r="U30" s="493">
        <v>45.9</v>
      </c>
      <c r="V30" s="493">
        <v>28.3</v>
      </c>
      <c r="W30" s="493">
        <v>16.2</v>
      </c>
      <c r="X30" s="494">
        <v>9.6</v>
      </c>
      <c r="Y30" s="495">
        <v>899</v>
      </c>
      <c r="Z30" s="496" t="s">
        <v>127</v>
      </c>
      <c r="AA30" s="493">
        <v>33.299999999999997</v>
      </c>
      <c r="AB30" s="493">
        <v>39.200000000000003</v>
      </c>
      <c r="AC30" s="493">
        <v>27.6</v>
      </c>
      <c r="AD30" s="493">
        <v>23.2</v>
      </c>
      <c r="AE30" s="494">
        <v>10</v>
      </c>
      <c r="AF30" s="495">
        <v>291</v>
      </c>
      <c r="AG30" s="496" t="s">
        <v>127</v>
      </c>
      <c r="AH30" s="493">
        <v>16.8</v>
      </c>
      <c r="AI30" s="493">
        <v>49.8</v>
      </c>
      <c r="AJ30" s="493">
        <v>33.299999999999997</v>
      </c>
      <c r="AK30" s="493">
        <v>14.4</v>
      </c>
      <c r="AL30" s="494" t="s">
        <v>133</v>
      </c>
      <c r="AM30" s="55"/>
      <c r="AN30" s="22"/>
      <c r="AO30" s="22"/>
      <c r="AP30" s="56"/>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row>
    <row r="31" spans="1:70" ht="25.5" customHeight="1" x14ac:dyDescent="0.2">
      <c r="A31" s="57" t="s">
        <v>16</v>
      </c>
      <c r="B31" s="471"/>
      <c r="C31" s="471"/>
      <c r="D31" s="474"/>
      <c r="E31" s="23" t="s">
        <v>128</v>
      </c>
      <c r="F31" s="22">
        <v>2023</v>
      </c>
      <c r="G31" s="477"/>
      <c r="H31" s="23" t="s">
        <v>131</v>
      </c>
      <c r="I31" s="172" t="s">
        <v>129</v>
      </c>
      <c r="J31" s="479"/>
      <c r="K31" s="58">
        <v>470</v>
      </c>
      <c r="L31" s="481"/>
      <c r="M31" s="447"/>
      <c r="N31" s="485"/>
      <c r="O31" s="488"/>
      <c r="P31" s="481"/>
      <c r="Q31" s="491"/>
      <c r="R31" s="495"/>
      <c r="S31" s="412"/>
      <c r="T31" s="414"/>
      <c r="U31" s="493"/>
      <c r="V31" s="493"/>
      <c r="W31" s="493"/>
      <c r="X31" s="494"/>
      <c r="Y31" s="495"/>
      <c r="Z31" s="496"/>
      <c r="AA31" s="493"/>
      <c r="AB31" s="493"/>
      <c r="AC31" s="493"/>
      <c r="AD31" s="493"/>
      <c r="AE31" s="494"/>
      <c r="AF31" s="495"/>
      <c r="AG31" s="496"/>
      <c r="AH31" s="493"/>
      <c r="AI31" s="493"/>
      <c r="AJ31" s="493"/>
      <c r="AK31" s="493"/>
      <c r="AL31" s="494"/>
      <c r="AM31" s="55"/>
      <c r="AN31" s="22"/>
      <c r="AO31" s="22"/>
      <c r="AP31" s="56"/>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row>
    <row r="32" spans="1:70" ht="38.25" x14ac:dyDescent="0.2">
      <c r="A32" s="57" t="s">
        <v>16</v>
      </c>
      <c r="B32" s="517"/>
      <c r="C32" s="517"/>
      <c r="D32" s="519"/>
      <c r="E32" s="23" t="s">
        <v>152</v>
      </c>
      <c r="F32" s="22">
        <v>2023</v>
      </c>
      <c r="G32" s="202" t="s">
        <v>153</v>
      </c>
      <c r="H32" s="23" t="s">
        <v>165</v>
      </c>
      <c r="I32" s="173" t="s">
        <v>154</v>
      </c>
      <c r="J32" s="213" t="s">
        <v>155</v>
      </c>
      <c r="K32" s="58">
        <v>643</v>
      </c>
      <c r="L32" s="613"/>
      <c r="M32" s="523"/>
      <c r="N32" s="525"/>
      <c r="O32" s="527"/>
      <c r="P32" s="613"/>
      <c r="Q32" s="529"/>
      <c r="R32" s="55">
        <v>155</v>
      </c>
      <c r="S32" s="59" t="s">
        <v>127</v>
      </c>
      <c r="T32" s="233" t="s">
        <v>133</v>
      </c>
      <c r="U32" s="231">
        <v>44.5</v>
      </c>
      <c r="V32" s="231">
        <v>49.7</v>
      </c>
      <c r="W32" s="231" t="s">
        <v>133</v>
      </c>
      <c r="X32" s="234" t="s">
        <v>133</v>
      </c>
      <c r="Y32" s="55">
        <v>154</v>
      </c>
      <c r="Z32" s="23" t="s">
        <v>127</v>
      </c>
      <c r="AA32" s="231">
        <v>31.2</v>
      </c>
      <c r="AB32" s="231">
        <v>25.3</v>
      </c>
      <c r="AC32" s="231">
        <v>43.5</v>
      </c>
      <c r="AD32" s="231">
        <v>27.3</v>
      </c>
      <c r="AE32" s="232" t="s">
        <v>133</v>
      </c>
      <c r="AF32" s="59">
        <v>264</v>
      </c>
      <c r="AG32" s="23" t="s">
        <v>127</v>
      </c>
      <c r="AH32" s="231">
        <v>10.199999999999999</v>
      </c>
      <c r="AI32" s="231">
        <v>76.900000000000006</v>
      </c>
      <c r="AJ32" s="231">
        <v>12.9</v>
      </c>
      <c r="AK32" s="231">
        <v>8</v>
      </c>
      <c r="AL32" s="232" t="s">
        <v>133</v>
      </c>
      <c r="AM32" s="55"/>
      <c r="AN32" s="22"/>
      <c r="AO32" s="22"/>
      <c r="AP32" s="56"/>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1:70" ht="25.5" customHeight="1" x14ac:dyDescent="0.2">
      <c r="A33" s="76" t="s">
        <v>16</v>
      </c>
      <c r="B33" s="589"/>
      <c r="C33" s="589" t="s">
        <v>166</v>
      </c>
      <c r="D33" s="591" t="s">
        <v>167</v>
      </c>
      <c r="E33" s="77" t="s">
        <v>122</v>
      </c>
      <c r="F33" s="77">
        <v>2023</v>
      </c>
      <c r="G33" s="593" t="s">
        <v>123</v>
      </c>
      <c r="H33" s="79" t="s">
        <v>131</v>
      </c>
      <c r="I33" s="77" t="s">
        <v>125</v>
      </c>
      <c r="J33" s="595" t="s">
        <v>168</v>
      </c>
      <c r="K33" s="78">
        <v>702</v>
      </c>
      <c r="L33" s="597">
        <v>1074</v>
      </c>
      <c r="M33" s="599">
        <v>392</v>
      </c>
      <c r="N33" s="601">
        <v>99</v>
      </c>
      <c r="O33" s="603">
        <v>90</v>
      </c>
      <c r="P33" s="599">
        <v>845</v>
      </c>
      <c r="Q33" s="605">
        <v>3</v>
      </c>
      <c r="R33" s="607">
        <v>690</v>
      </c>
      <c r="S33" s="427" t="s">
        <v>127</v>
      </c>
      <c r="T33" s="429">
        <v>40.6</v>
      </c>
      <c r="U33" s="580">
        <v>32.200000000000003</v>
      </c>
      <c r="V33" s="580">
        <v>27.2</v>
      </c>
      <c r="W33" s="580">
        <v>20.399999999999999</v>
      </c>
      <c r="X33" s="582">
        <v>20.100000000000001</v>
      </c>
      <c r="Y33" s="607">
        <v>690</v>
      </c>
      <c r="Z33" s="609" t="s">
        <v>127</v>
      </c>
      <c r="AA33" s="580">
        <v>48.3</v>
      </c>
      <c r="AB33" s="580">
        <v>28.7</v>
      </c>
      <c r="AC33" s="580">
        <v>23</v>
      </c>
      <c r="AD33" s="580">
        <v>30.6</v>
      </c>
      <c r="AE33" s="582">
        <v>17.7</v>
      </c>
      <c r="AF33" s="607">
        <v>230</v>
      </c>
      <c r="AG33" s="609" t="s">
        <v>127</v>
      </c>
      <c r="AH33" s="580">
        <v>28.3</v>
      </c>
      <c r="AI33" s="580">
        <v>33.9</v>
      </c>
      <c r="AJ33" s="580">
        <v>37.799999999999997</v>
      </c>
      <c r="AK33" s="580">
        <v>24.3</v>
      </c>
      <c r="AL33" s="582" t="s">
        <v>133</v>
      </c>
      <c r="AM33" s="80"/>
      <c r="AN33" s="77"/>
      <c r="AO33" s="77"/>
      <c r="AP33" s="81"/>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row>
    <row r="34" spans="1:70" ht="25.5" customHeight="1" thickBot="1" x14ac:dyDescent="0.25">
      <c r="A34" s="141" t="s">
        <v>16</v>
      </c>
      <c r="B34" s="590"/>
      <c r="C34" s="590"/>
      <c r="D34" s="592"/>
      <c r="E34" s="142" t="s">
        <v>128</v>
      </c>
      <c r="F34" s="143">
        <v>2023</v>
      </c>
      <c r="G34" s="594"/>
      <c r="H34" s="142" t="s">
        <v>131</v>
      </c>
      <c r="I34" s="143" t="s">
        <v>129</v>
      </c>
      <c r="J34" s="596"/>
      <c r="K34" s="144">
        <v>372</v>
      </c>
      <c r="L34" s="598"/>
      <c r="M34" s="600"/>
      <c r="N34" s="602"/>
      <c r="O34" s="604"/>
      <c r="P34" s="600"/>
      <c r="Q34" s="606"/>
      <c r="R34" s="608"/>
      <c r="S34" s="428"/>
      <c r="T34" s="430"/>
      <c r="U34" s="581"/>
      <c r="V34" s="581"/>
      <c r="W34" s="581"/>
      <c r="X34" s="583"/>
      <c r="Y34" s="608"/>
      <c r="Z34" s="600"/>
      <c r="AA34" s="581"/>
      <c r="AB34" s="581"/>
      <c r="AC34" s="581"/>
      <c r="AD34" s="581"/>
      <c r="AE34" s="583"/>
      <c r="AF34" s="608"/>
      <c r="AG34" s="600"/>
      <c r="AH34" s="581"/>
      <c r="AI34" s="581"/>
      <c r="AJ34" s="581"/>
      <c r="AK34" s="581"/>
      <c r="AL34" s="583"/>
      <c r="AM34" s="145"/>
      <c r="AN34" s="143"/>
      <c r="AO34" s="143"/>
      <c r="AP34" s="146"/>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row>
    <row r="35" spans="1:70" ht="25.5" customHeight="1" x14ac:dyDescent="0.2">
      <c r="A35" s="105" t="s">
        <v>16</v>
      </c>
      <c r="B35" s="470"/>
      <c r="C35" s="470" t="s">
        <v>169</v>
      </c>
      <c r="D35" s="473" t="s">
        <v>170</v>
      </c>
      <c r="E35" s="28" t="s">
        <v>122</v>
      </c>
      <c r="F35" s="28">
        <v>2023</v>
      </c>
      <c r="G35" s="476" t="s">
        <v>123</v>
      </c>
      <c r="H35" s="107" t="s">
        <v>124</v>
      </c>
      <c r="I35" s="22" t="s">
        <v>125</v>
      </c>
      <c r="J35" s="478" t="s">
        <v>158</v>
      </c>
      <c r="K35" s="106">
        <v>806</v>
      </c>
      <c r="L35" s="446">
        <v>702</v>
      </c>
      <c r="M35" s="446">
        <v>60</v>
      </c>
      <c r="N35" s="484">
        <v>291</v>
      </c>
      <c r="O35" s="487">
        <v>141</v>
      </c>
      <c r="P35" s="446">
        <v>709</v>
      </c>
      <c r="Q35" s="490">
        <v>8</v>
      </c>
      <c r="R35" s="584">
        <v>1158</v>
      </c>
      <c r="S35" s="415" t="s">
        <v>127</v>
      </c>
      <c r="T35" s="413">
        <v>54.6</v>
      </c>
      <c r="U35" s="448">
        <v>22</v>
      </c>
      <c r="V35" s="448">
        <v>23.4</v>
      </c>
      <c r="W35" s="448">
        <v>23.7</v>
      </c>
      <c r="X35" s="442">
        <v>30.8</v>
      </c>
      <c r="Y35" s="584">
        <v>1159</v>
      </c>
      <c r="Z35" s="446" t="s">
        <v>127</v>
      </c>
      <c r="AA35" s="448">
        <v>59.1</v>
      </c>
      <c r="AB35" s="448">
        <v>16.5</v>
      </c>
      <c r="AC35" s="448">
        <v>24.4</v>
      </c>
      <c r="AD35" s="448">
        <v>32.299999999999997</v>
      </c>
      <c r="AE35" s="442">
        <v>26.8</v>
      </c>
      <c r="AF35" s="586">
        <v>388</v>
      </c>
      <c r="AG35" s="587" t="s">
        <v>127</v>
      </c>
      <c r="AH35" s="588">
        <v>42.8</v>
      </c>
      <c r="AI35" s="588">
        <v>21.4</v>
      </c>
      <c r="AJ35" s="588">
        <v>35.799999999999997</v>
      </c>
      <c r="AK35" s="588">
        <v>33.5</v>
      </c>
      <c r="AL35" s="579">
        <v>9.3000000000000007</v>
      </c>
      <c r="AM35" s="108"/>
      <c r="AN35" s="28"/>
      <c r="AO35" s="28"/>
      <c r="AP35" s="109"/>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row>
    <row r="36" spans="1:70" ht="25.5" customHeight="1" x14ac:dyDescent="0.2">
      <c r="A36" s="57" t="s">
        <v>16</v>
      </c>
      <c r="B36" s="471"/>
      <c r="C36" s="471"/>
      <c r="D36" s="474"/>
      <c r="E36" s="23" t="s">
        <v>128</v>
      </c>
      <c r="F36" s="22">
        <v>2023</v>
      </c>
      <c r="G36" s="477"/>
      <c r="H36" s="23" t="s">
        <v>131</v>
      </c>
      <c r="I36" s="172" t="s">
        <v>129</v>
      </c>
      <c r="J36" s="479"/>
      <c r="K36" s="58">
        <v>735</v>
      </c>
      <c r="L36" s="447"/>
      <c r="M36" s="447"/>
      <c r="N36" s="485"/>
      <c r="O36" s="488"/>
      <c r="P36" s="447"/>
      <c r="Q36" s="491"/>
      <c r="R36" s="585"/>
      <c r="S36" s="412"/>
      <c r="T36" s="414"/>
      <c r="U36" s="449"/>
      <c r="V36" s="449"/>
      <c r="W36" s="449"/>
      <c r="X36" s="443"/>
      <c r="Y36" s="585"/>
      <c r="Z36" s="447"/>
      <c r="AA36" s="449"/>
      <c r="AB36" s="449"/>
      <c r="AC36" s="449"/>
      <c r="AD36" s="449"/>
      <c r="AE36" s="443"/>
      <c r="AF36" s="495"/>
      <c r="AG36" s="496"/>
      <c r="AH36" s="493"/>
      <c r="AI36" s="493"/>
      <c r="AJ36" s="493"/>
      <c r="AK36" s="493"/>
      <c r="AL36" s="494"/>
      <c r="AM36" s="55"/>
      <c r="AN36" s="22"/>
      <c r="AO36" s="22"/>
      <c r="AP36" s="56"/>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row>
    <row r="37" spans="1:70" ht="38.25" x14ac:dyDescent="0.2">
      <c r="A37" s="57" t="s">
        <v>16</v>
      </c>
      <c r="B37" s="517"/>
      <c r="C37" s="517"/>
      <c r="D37" s="519"/>
      <c r="E37" s="23" t="s">
        <v>152</v>
      </c>
      <c r="F37" s="22">
        <v>2023</v>
      </c>
      <c r="G37" s="203" t="s">
        <v>153</v>
      </c>
      <c r="H37" s="23" t="s">
        <v>124</v>
      </c>
      <c r="I37" s="22" t="s">
        <v>154</v>
      </c>
      <c r="J37" s="213" t="s">
        <v>155</v>
      </c>
      <c r="K37" s="58">
        <v>668</v>
      </c>
      <c r="L37" s="523"/>
      <c r="M37" s="523"/>
      <c r="N37" s="525"/>
      <c r="O37" s="527"/>
      <c r="P37" s="523"/>
      <c r="Q37" s="529"/>
      <c r="R37" s="55">
        <v>145</v>
      </c>
      <c r="S37" s="59" t="s">
        <v>127</v>
      </c>
      <c r="T37" s="233">
        <v>46.2</v>
      </c>
      <c r="U37" s="231">
        <v>14.5</v>
      </c>
      <c r="V37" s="231">
        <v>39.299999999999997</v>
      </c>
      <c r="W37" s="231">
        <v>29</v>
      </c>
      <c r="X37" s="234">
        <v>17.2</v>
      </c>
      <c r="Y37" s="55">
        <v>145</v>
      </c>
      <c r="Z37" s="23" t="s">
        <v>127</v>
      </c>
      <c r="AA37" s="231">
        <v>73.8</v>
      </c>
      <c r="AB37" s="231" t="s">
        <v>133</v>
      </c>
      <c r="AC37" s="231">
        <v>22.8</v>
      </c>
      <c r="AD37" s="231">
        <v>44.8</v>
      </c>
      <c r="AE37" s="232">
        <v>29</v>
      </c>
      <c r="AF37" s="55">
        <v>220</v>
      </c>
      <c r="AG37" s="23" t="s">
        <v>127</v>
      </c>
      <c r="AH37" s="231">
        <v>32.299999999999997</v>
      </c>
      <c r="AI37" s="231">
        <v>43.6</v>
      </c>
      <c r="AJ37" s="231">
        <v>24.1</v>
      </c>
      <c r="AK37" s="231">
        <v>19.100000000000001</v>
      </c>
      <c r="AL37" s="232">
        <v>13.2</v>
      </c>
      <c r="AM37" s="55"/>
      <c r="AN37" s="22"/>
      <c r="AO37" s="22"/>
      <c r="AP37" s="56"/>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row>
    <row r="38" spans="1:70" ht="38.25" x14ac:dyDescent="0.2">
      <c r="A38" s="82" t="s">
        <v>16</v>
      </c>
      <c r="B38" s="83"/>
      <c r="C38" s="83" t="s">
        <v>171</v>
      </c>
      <c r="D38" s="84" t="s">
        <v>172</v>
      </c>
      <c r="E38" s="85" t="s">
        <v>122</v>
      </c>
      <c r="F38" s="85">
        <v>2023</v>
      </c>
      <c r="G38" s="204" t="s">
        <v>123</v>
      </c>
      <c r="H38" s="87" t="s">
        <v>124</v>
      </c>
      <c r="I38" s="85" t="s">
        <v>125</v>
      </c>
      <c r="J38" s="214" t="s">
        <v>173</v>
      </c>
      <c r="K38" s="86">
        <v>871</v>
      </c>
      <c r="L38" s="87">
        <v>288</v>
      </c>
      <c r="M38" s="87">
        <v>34</v>
      </c>
      <c r="N38" s="90">
        <v>102</v>
      </c>
      <c r="O38" s="86">
        <v>59</v>
      </c>
      <c r="P38" s="87">
        <v>297</v>
      </c>
      <c r="Q38" s="88">
        <v>1</v>
      </c>
      <c r="R38" s="91">
        <v>437</v>
      </c>
      <c r="S38" s="89" t="s">
        <v>127</v>
      </c>
      <c r="T38" s="235">
        <v>73.2</v>
      </c>
      <c r="U38" s="236">
        <v>5.9</v>
      </c>
      <c r="V38" s="236">
        <v>20.8</v>
      </c>
      <c r="W38" s="236">
        <v>35</v>
      </c>
      <c r="X38" s="237">
        <v>38.200000000000003</v>
      </c>
      <c r="Y38" s="91">
        <v>436</v>
      </c>
      <c r="Z38" s="87" t="s">
        <v>127</v>
      </c>
      <c r="AA38" s="236">
        <v>67.7</v>
      </c>
      <c r="AB38" s="236">
        <v>9.9</v>
      </c>
      <c r="AC38" s="236">
        <v>22.5</v>
      </c>
      <c r="AD38" s="236">
        <v>28.2</v>
      </c>
      <c r="AE38" s="238">
        <v>39.4</v>
      </c>
      <c r="AF38" s="89">
        <v>121</v>
      </c>
      <c r="AG38" s="87" t="s">
        <v>127</v>
      </c>
      <c r="AH38" s="236">
        <v>18.2</v>
      </c>
      <c r="AI38" s="236">
        <v>26.4</v>
      </c>
      <c r="AJ38" s="236">
        <v>55.4</v>
      </c>
      <c r="AK38" s="236">
        <v>16.5</v>
      </c>
      <c r="AL38" s="238" t="s">
        <v>133</v>
      </c>
      <c r="AM38" s="91"/>
      <c r="AN38" s="85"/>
      <c r="AO38" s="85"/>
      <c r="AP38" s="92"/>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row>
    <row r="39" spans="1:70" ht="25.5" customHeight="1" x14ac:dyDescent="0.2">
      <c r="A39" s="57" t="s">
        <v>16</v>
      </c>
      <c r="B39" s="516"/>
      <c r="C39" s="516" t="s">
        <v>174</v>
      </c>
      <c r="D39" s="518" t="s">
        <v>175</v>
      </c>
      <c r="E39" s="22" t="s">
        <v>122</v>
      </c>
      <c r="F39" s="22">
        <v>2023</v>
      </c>
      <c r="G39" s="520" t="s">
        <v>123</v>
      </c>
      <c r="H39" s="23" t="s">
        <v>135</v>
      </c>
      <c r="I39" s="22" t="s">
        <v>125</v>
      </c>
      <c r="J39" s="521" t="s">
        <v>176</v>
      </c>
      <c r="K39" s="58">
        <v>843</v>
      </c>
      <c r="L39" s="522">
        <v>165</v>
      </c>
      <c r="M39" s="522">
        <v>26</v>
      </c>
      <c r="N39" s="524">
        <v>110</v>
      </c>
      <c r="O39" s="526">
        <v>45</v>
      </c>
      <c r="P39" s="522">
        <v>265</v>
      </c>
      <c r="Q39" s="528">
        <v>2</v>
      </c>
      <c r="R39" s="495">
        <v>813</v>
      </c>
      <c r="S39" s="411" t="s">
        <v>127</v>
      </c>
      <c r="T39" s="418">
        <v>81.7</v>
      </c>
      <c r="U39" s="493">
        <v>5</v>
      </c>
      <c r="V39" s="493">
        <v>13.3</v>
      </c>
      <c r="W39" s="493">
        <v>26.4</v>
      </c>
      <c r="X39" s="494">
        <v>55.2</v>
      </c>
      <c r="Y39" s="495">
        <v>813</v>
      </c>
      <c r="Z39" s="496" t="s">
        <v>127</v>
      </c>
      <c r="AA39" s="493">
        <v>83.4</v>
      </c>
      <c r="AB39" s="493">
        <v>5.8</v>
      </c>
      <c r="AC39" s="493">
        <v>10.8</v>
      </c>
      <c r="AD39" s="493">
        <v>32.299999999999997</v>
      </c>
      <c r="AE39" s="494">
        <v>51</v>
      </c>
      <c r="AF39" s="495">
        <v>257</v>
      </c>
      <c r="AG39" s="496" t="s">
        <v>127</v>
      </c>
      <c r="AH39" s="493">
        <v>65.400000000000006</v>
      </c>
      <c r="AI39" s="493">
        <v>5.4</v>
      </c>
      <c r="AJ39" s="493">
        <v>29.2</v>
      </c>
      <c r="AK39" s="493">
        <v>45.1</v>
      </c>
      <c r="AL39" s="494">
        <v>20.2</v>
      </c>
      <c r="AM39" s="55"/>
      <c r="AN39" s="22"/>
      <c r="AO39" s="22"/>
      <c r="AP39" s="56"/>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row>
    <row r="40" spans="1:70" ht="25.5" customHeight="1" x14ac:dyDescent="0.2">
      <c r="A40" s="57" t="s">
        <v>16</v>
      </c>
      <c r="B40" s="517"/>
      <c r="C40" s="517"/>
      <c r="D40" s="519"/>
      <c r="E40" s="23" t="s">
        <v>128</v>
      </c>
      <c r="F40" s="22">
        <v>2023</v>
      </c>
      <c r="G40" s="477"/>
      <c r="H40" s="23" t="s">
        <v>124</v>
      </c>
      <c r="I40" s="172" t="s">
        <v>129</v>
      </c>
      <c r="J40" s="479"/>
      <c r="K40" s="58">
        <v>354</v>
      </c>
      <c r="L40" s="523"/>
      <c r="M40" s="523"/>
      <c r="N40" s="525"/>
      <c r="O40" s="527"/>
      <c r="P40" s="523"/>
      <c r="Q40" s="529"/>
      <c r="R40" s="495"/>
      <c r="S40" s="412"/>
      <c r="T40" s="414"/>
      <c r="U40" s="493"/>
      <c r="V40" s="493"/>
      <c r="W40" s="493"/>
      <c r="X40" s="494"/>
      <c r="Y40" s="495"/>
      <c r="Z40" s="496"/>
      <c r="AA40" s="493"/>
      <c r="AB40" s="493"/>
      <c r="AC40" s="493"/>
      <c r="AD40" s="493"/>
      <c r="AE40" s="494"/>
      <c r="AF40" s="495"/>
      <c r="AG40" s="496"/>
      <c r="AH40" s="493"/>
      <c r="AI40" s="493"/>
      <c r="AJ40" s="493"/>
      <c r="AK40" s="493"/>
      <c r="AL40" s="494"/>
      <c r="AM40" s="55"/>
      <c r="AN40" s="22"/>
      <c r="AO40" s="22"/>
      <c r="AP40" s="56"/>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row>
    <row r="41" spans="1:70" ht="25.5" customHeight="1" x14ac:dyDescent="0.2">
      <c r="A41" s="82" t="s">
        <v>16</v>
      </c>
      <c r="B41" s="563"/>
      <c r="C41" s="563" t="s">
        <v>177</v>
      </c>
      <c r="D41" s="565" t="s">
        <v>178</v>
      </c>
      <c r="E41" s="85" t="s">
        <v>122</v>
      </c>
      <c r="F41" s="85">
        <v>2023</v>
      </c>
      <c r="G41" s="567" t="s">
        <v>123</v>
      </c>
      <c r="H41" s="87" t="s">
        <v>124</v>
      </c>
      <c r="I41" s="85" t="s">
        <v>125</v>
      </c>
      <c r="J41" s="569" t="s">
        <v>179</v>
      </c>
      <c r="K41" s="86">
        <v>658</v>
      </c>
      <c r="L41" s="571">
        <v>318</v>
      </c>
      <c r="M41" s="571">
        <v>25</v>
      </c>
      <c r="N41" s="573">
        <v>83</v>
      </c>
      <c r="O41" s="575">
        <v>64</v>
      </c>
      <c r="P41" s="571">
        <v>305</v>
      </c>
      <c r="Q41" s="577">
        <v>1</v>
      </c>
      <c r="R41" s="562">
        <v>701</v>
      </c>
      <c r="S41" s="423" t="s">
        <v>127</v>
      </c>
      <c r="T41" s="425">
        <v>64.900000000000006</v>
      </c>
      <c r="U41" s="560">
        <v>12.6</v>
      </c>
      <c r="V41" s="560">
        <v>22.5</v>
      </c>
      <c r="W41" s="560">
        <v>28.2</v>
      </c>
      <c r="X41" s="561">
        <v>36.700000000000003</v>
      </c>
      <c r="Y41" s="562">
        <v>701</v>
      </c>
      <c r="Z41" s="559" t="s">
        <v>127</v>
      </c>
      <c r="AA41" s="560">
        <v>74.5</v>
      </c>
      <c r="AB41" s="560">
        <v>8.3000000000000007</v>
      </c>
      <c r="AC41" s="560">
        <v>17.3</v>
      </c>
      <c r="AD41" s="560">
        <v>37.4</v>
      </c>
      <c r="AE41" s="561">
        <v>37.1</v>
      </c>
      <c r="AF41" s="562">
        <v>241</v>
      </c>
      <c r="AG41" s="559" t="s">
        <v>127</v>
      </c>
      <c r="AH41" s="560">
        <v>60.6</v>
      </c>
      <c r="AI41" s="560">
        <v>7.5</v>
      </c>
      <c r="AJ41" s="560">
        <v>32</v>
      </c>
      <c r="AK41" s="560">
        <v>41.5</v>
      </c>
      <c r="AL41" s="561">
        <v>19.100000000000001</v>
      </c>
      <c r="AM41" s="91"/>
      <c r="AN41" s="85"/>
      <c r="AO41" s="85"/>
      <c r="AP41" s="92"/>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row>
    <row r="42" spans="1:70" ht="25.5" customHeight="1" x14ac:dyDescent="0.2">
      <c r="A42" s="82" t="s">
        <v>16</v>
      </c>
      <c r="B42" s="564"/>
      <c r="C42" s="564"/>
      <c r="D42" s="566"/>
      <c r="E42" s="87" t="s">
        <v>128</v>
      </c>
      <c r="F42" s="85">
        <v>2023</v>
      </c>
      <c r="G42" s="568"/>
      <c r="H42" s="87" t="s">
        <v>124</v>
      </c>
      <c r="I42" s="85" t="s">
        <v>129</v>
      </c>
      <c r="J42" s="570"/>
      <c r="K42" s="86">
        <v>365</v>
      </c>
      <c r="L42" s="572"/>
      <c r="M42" s="572"/>
      <c r="N42" s="574"/>
      <c r="O42" s="576"/>
      <c r="P42" s="572"/>
      <c r="Q42" s="578"/>
      <c r="R42" s="562"/>
      <c r="S42" s="424"/>
      <c r="T42" s="426"/>
      <c r="U42" s="560"/>
      <c r="V42" s="560"/>
      <c r="W42" s="560"/>
      <c r="X42" s="561"/>
      <c r="Y42" s="562"/>
      <c r="Z42" s="559"/>
      <c r="AA42" s="560"/>
      <c r="AB42" s="560"/>
      <c r="AC42" s="560"/>
      <c r="AD42" s="560"/>
      <c r="AE42" s="561"/>
      <c r="AF42" s="562"/>
      <c r="AG42" s="559"/>
      <c r="AH42" s="560"/>
      <c r="AI42" s="560"/>
      <c r="AJ42" s="560"/>
      <c r="AK42" s="560"/>
      <c r="AL42" s="561"/>
      <c r="AM42" s="91"/>
      <c r="AN42" s="85"/>
      <c r="AO42" s="85"/>
      <c r="AP42" s="92"/>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row>
    <row r="43" spans="1:70" ht="25.5" customHeight="1" x14ac:dyDescent="0.2">
      <c r="A43" s="57" t="s">
        <v>16</v>
      </c>
      <c r="B43" s="516"/>
      <c r="C43" s="516" t="s">
        <v>180</v>
      </c>
      <c r="D43" s="518" t="s">
        <v>181</v>
      </c>
      <c r="E43" s="22" t="s">
        <v>122</v>
      </c>
      <c r="F43" s="22">
        <v>2023</v>
      </c>
      <c r="G43" s="520" t="s">
        <v>123</v>
      </c>
      <c r="H43" s="23" t="s">
        <v>124</v>
      </c>
      <c r="I43" s="22" t="s">
        <v>125</v>
      </c>
      <c r="J43" s="521" t="s">
        <v>182</v>
      </c>
      <c r="K43" s="58">
        <v>808</v>
      </c>
      <c r="L43" s="522">
        <v>405</v>
      </c>
      <c r="M43" s="522">
        <v>54</v>
      </c>
      <c r="N43" s="524">
        <v>211</v>
      </c>
      <c r="O43" s="526">
        <v>117</v>
      </c>
      <c r="P43" s="522">
        <v>539</v>
      </c>
      <c r="Q43" s="528">
        <v>4</v>
      </c>
      <c r="R43" s="558">
        <v>1043</v>
      </c>
      <c r="S43" s="411" t="s">
        <v>127</v>
      </c>
      <c r="T43" s="418">
        <v>64.5</v>
      </c>
      <c r="U43" s="493">
        <v>15</v>
      </c>
      <c r="V43" s="493">
        <v>20.5</v>
      </c>
      <c r="W43" s="493">
        <v>29.8</v>
      </c>
      <c r="X43" s="494">
        <v>34.700000000000003</v>
      </c>
      <c r="Y43" s="558">
        <v>1043</v>
      </c>
      <c r="Z43" s="496" t="s">
        <v>127</v>
      </c>
      <c r="AA43" s="493">
        <v>68.7</v>
      </c>
      <c r="AB43" s="493">
        <v>12.2</v>
      </c>
      <c r="AC43" s="493">
        <v>19.100000000000001</v>
      </c>
      <c r="AD43" s="493">
        <v>34.700000000000003</v>
      </c>
      <c r="AE43" s="494">
        <v>34</v>
      </c>
      <c r="AF43" s="495">
        <v>289</v>
      </c>
      <c r="AG43" s="496" t="s">
        <v>127</v>
      </c>
      <c r="AH43" s="493">
        <v>44.6</v>
      </c>
      <c r="AI43" s="493">
        <v>15.2</v>
      </c>
      <c r="AJ43" s="493">
        <v>40.1</v>
      </c>
      <c r="AK43" s="493">
        <v>35.6</v>
      </c>
      <c r="AL43" s="494">
        <v>9</v>
      </c>
      <c r="AM43" s="55"/>
      <c r="AN43" s="22"/>
      <c r="AO43" s="22"/>
      <c r="AP43" s="56"/>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row>
    <row r="44" spans="1:70" ht="25.5" customHeight="1" x14ac:dyDescent="0.2">
      <c r="A44" s="57" t="s">
        <v>16</v>
      </c>
      <c r="B44" s="471"/>
      <c r="C44" s="471"/>
      <c r="D44" s="474"/>
      <c r="E44" s="23" t="s">
        <v>128</v>
      </c>
      <c r="F44" s="22">
        <v>2023</v>
      </c>
      <c r="G44" s="477"/>
      <c r="H44" s="23" t="s">
        <v>135</v>
      </c>
      <c r="I44" s="172" t="s">
        <v>129</v>
      </c>
      <c r="J44" s="479"/>
      <c r="K44" s="58">
        <v>620</v>
      </c>
      <c r="L44" s="447"/>
      <c r="M44" s="447"/>
      <c r="N44" s="485"/>
      <c r="O44" s="488"/>
      <c r="P44" s="447"/>
      <c r="Q44" s="491"/>
      <c r="R44" s="558"/>
      <c r="S44" s="412"/>
      <c r="T44" s="414"/>
      <c r="U44" s="493"/>
      <c r="V44" s="493"/>
      <c r="W44" s="493"/>
      <c r="X44" s="494"/>
      <c r="Y44" s="558"/>
      <c r="Z44" s="496"/>
      <c r="AA44" s="493"/>
      <c r="AB44" s="493"/>
      <c r="AC44" s="493"/>
      <c r="AD44" s="493"/>
      <c r="AE44" s="494"/>
      <c r="AF44" s="495"/>
      <c r="AG44" s="496"/>
      <c r="AH44" s="493"/>
      <c r="AI44" s="493"/>
      <c r="AJ44" s="493"/>
      <c r="AK44" s="493"/>
      <c r="AL44" s="494"/>
      <c r="AM44" s="55"/>
      <c r="AN44" s="22"/>
      <c r="AO44" s="22"/>
      <c r="AP44" s="56"/>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row>
    <row r="45" spans="1:70" ht="38.25" x14ac:dyDescent="0.2">
      <c r="A45" s="57" t="s">
        <v>16</v>
      </c>
      <c r="B45" s="517"/>
      <c r="C45" s="517"/>
      <c r="D45" s="519"/>
      <c r="E45" s="23" t="s">
        <v>152</v>
      </c>
      <c r="F45" s="22">
        <v>2023</v>
      </c>
      <c r="G45" s="202" t="s">
        <v>153</v>
      </c>
      <c r="H45" s="23" t="s">
        <v>165</v>
      </c>
      <c r="I45" s="22" t="s">
        <v>154</v>
      </c>
      <c r="J45" s="213" t="s">
        <v>155</v>
      </c>
      <c r="K45" s="58">
        <v>620</v>
      </c>
      <c r="L45" s="523"/>
      <c r="M45" s="523"/>
      <c r="N45" s="525"/>
      <c r="O45" s="527"/>
      <c r="P45" s="523"/>
      <c r="Q45" s="529"/>
      <c r="R45" s="55">
        <v>117</v>
      </c>
      <c r="S45" s="59" t="s">
        <v>127</v>
      </c>
      <c r="T45" s="233">
        <v>49.6</v>
      </c>
      <c r="U45" s="231">
        <v>12.8</v>
      </c>
      <c r="V45" s="231">
        <v>37.6</v>
      </c>
      <c r="W45" s="231">
        <v>29.1</v>
      </c>
      <c r="X45" s="234">
        <v>20.5</v>
      </c>
      <c r="Y45" s="55">
        <v>117</v>
      </c>
      <c r="Z45" s="23" t="s">
        <v>127</v>
      </c>
      <c r="AA45" s="231">
        <v>79.5</v>
      </c>
      <c r="AB45" s="231" t="s">
        <v>133</v>
      </c>
      <c r="AC45" s="231">
        <v>17.899999999999999</v>
      </c>
      <c r="AD45" s="231">
        <v>47.9</v>
      </c>
      <c r="AE45" s="232">
        <v>31.6</v>
      </c>
      <c r="AF45" s="59">
        <v>243</v>
      </c>
      <c r="AG45" s="23" t="s">
        <v>127</v>
      </c>
      <c r="AH45" s="231">
        <v>32.9</v>
      </c>
      <c r="AI45" s="231">
        <v>44.9</v>
      </c>
      <c r="AJ45" s="231">
        <v>22.2</v>
      </c>
      <c r="AK45" s="231">
        <v>21.4</v>
      </c>
      <c r="AL45" s="232">
        <v>11.5</v>
      </c>
      <c r="AM45" s="55"/>
      <c r="AN45" s="22"/>
      <c r="AO45" s="22"/>
      <c r="AP45" s="56"/>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row>
    <row r="46" spans="1:70" ht="38.25" x14ac:dyDescent="0.2">
      <c r="A46" s="82" t="s">
        <v>16</v>
      </c>
      <c r="B46" s="83"/>
      <c r="C46" s="83" t="s">
        <v>183</v>
      </c>
      <c r="D46" s="84" t="s">
        <v>184</v>
      </c>
      <c r="E46" s="85" t="s">
        <v>122</v>
      </c>
      <c r="F46" s="85">
        <v>2023</v>
      </c>
      <c r="G46" s="204" t="s">
        <v>123</v>
      </c>
      <c r="H46" s="87"/>
      <c r="I46" s="85" t="s">
        <v>125</v>
      </c>
      <c r="J46" s="215" t="s">
        <v>173</v>
      </c>
      <c r="K46" s="86"/>
      <c r="L46" s="87"/>
      <c r="M46" s="87"/>
      <c r="N46" s="90"/>
      <c r="O46" s="86"/>
      <c r="P46" s="87"/>
      <c r="Q46" s="88"/>
      <c r="R46" s="91"/>
      <c r="S46" s="89"/>
      <c r="T46" s="235"/>
      <c r="U46" s="236"/>
      <c r="V46" s="236"/>
      <c r="W46" s="236"/>
      <c r="X46" s="237"/>
      <c r="Y46" s="91"/>
      <c r="Z46" s="87"/>
      <c r="AA46" s="236"/>
      <c r="AB46" s="236"/>
      <c r="AC46" s="236"/>
      <c r="AD46" s="236"/>
      <c r="AE46" s="238"/>
      <c r="AF46" s="89"/>
      <c r="AG46" s="87"/>
      <c r="AH46" s="236"/>
      <c r="AI46" s="236"/>
      <c r="AJ46" s="236"/>
      <c r="AK46" s="236"/>
      <c r="AL46" s="238"/>
      <c r="AM46" s="91"/>
      <c r="AN46" s="85"/>
      <c r="AO46" s="85"/>
      <c r="AP46" s="92"/>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row>
    <row r="47" spans="1:70" ht="38.25" x14ac:dyDescent="0.2">
      <c r="A47" s="57" t="s">
        <v>16</v>
      </c>
      <c r="B47" s="516"/>
      <c r="C47" s="516" t="s">
        <v>185</v>
      </c>
      <c r="D47" s="518" t="s">
        <v>186</v>
      </c>
      <c r="E47" s="23" t="s">
        <v>128</v>
      </c>
      <c r="F47" s="22">
        <v>2023</v>
      </c>
      <c r="G47" s="203" t="s">
        <v>123</v>
      </c>
      <c r="H47" s="23" t="s">
        <v>138</v>
      </c>
      <c r="I47" s="172" t="s">
        <v>129</v>
      </c>
      <c r="J47" s="213" t="s">
        <v>187</v>
      </c>
      <c r="K47" s="58">
        <v>50</v>
      </c>
      <c r="L47" s="522">
        <v>19</v>
      </c>
      <c r="M47" s="522"/>
      <c r="N47" s="524">
        <v>10</v>
      </c>
      <c r="O47" s="526">
        <v>4</v>
      </c>
      <c r="P47" s="522">
        <v>25</v>
      </c>
      <c r="Q47" s="528">
        <v>1</v>
      </c>
      <c r="R47" s="55">
        <v>51</v>
      </c>
      <c r="S47" s="59">
        <v>5.6</v>
      </c>
      <c r="T47" s="233">
        <v>19.600000000000001</v>
      </c>
      <c r="U47" s="231">
        <v>49</v>
      </c>
      <c r="V47" s="231">
        <v>31.4</v>
      </c>
      <c r="W47" s="231" t="s">
        <v>133</v>
      </c>
      <c r="X47" s="232" t="s">
        <v>133</v>
      </c>
      <c r="Y47" s="55">
        <v>53</v>
      </c>
      <c r="Z47" s="23" t="s">
        <v>127</v>
      </c>
      <c r="AA47" s="231">
        <v>50.9</v>
      </c>
      <c r="AB47" s="231">
        <v>20.8</v>
      </c>
      <c r="AC47" s="231">
        <v>28.3</v>
      </c>
      <c r="AD47" s="231">
        <v>43.4</v>
      </c>
      <c r="AE47" s="232" t="s">
        <v>133</v>
      </c>
      <c r="AF47" s="55">
        <v>21</v>
      </c>
      <c r="AG47" s="23" t="s">
        <v>127</v>
      </c>
      <c r="AH47" s="231" t="s">
        <v>133</v>
      </c>
      <c r="AI47" s="231">
        <v>52.4</v>
      </c>
      <c r="AJ47" s="231" t="s">
        <v>133</v>
      </c>
      <c r="AK47" s="231" t="s">
        <v>133</v>
      </c>
      <c r="AL47" s="232" t="s">
        <v>133</v>
      </c>
      <c r="AM47" s="55"/>
      <c r="AN47" s="22"/>
      <c r="AO47" s="22"/>
      <c r="AP47" s="56"/>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row>
    <row r="48" spans="1:70" ht="39" thickBot="1" x14ac:dyDescent="0.25">
      <c r="A48" s="100" t="s">
        <v>16</v>
      </c>
      <c r="B48" s="472"/>
      <c r="C48" s="472"/>
      <c r="D48" s="475"/>
      <c r="E48" s="101" t="s">
        <v>152</v>
      </c>
      <c r="F48" s="102">
        <v>2023</v>
      </c>
      <c r="G48" s="205" t="s">
        <v>153</v>
      </c>
      <c r="H48" s="101" t="s">
        <v>165</v>
      </c>
      <c r="I48" s="102" t="s">
        <v>154</v>
      </c>
      <c r="J48" s="217" t="s">
        <v>155</v>
      </c>
      <c r="K48" s="182">
        <v>28</v>
      </c>
      <c r="L48" s="483"/>
      <c r="M48" s="483"/>
      <c r="N48" s="486"/>
      <c r="O48" s="489"/>
      <c r="P48" s="483"/>
      <c r="Q48" s="492"/>
      <c r="R48" s="184"/>
      <c r="S48" s="183"/>
      <c r="T48" s="241"/>
      <c r="U48" s="248"/>
      <c r="V48" s="248"/>
      <c r="W48" s="248"/>
      <c r="X48" s="251"/>
      <c r="Y48" s="184"/>
      <c r="Z48" s="53"/>
      <c r="AA48" s="248"/>
      <c r="AB48" s="248"/>
      <c r="AC48" s="248"/>
      <c r="AD48" s="248"/>
      <c r="AE48" s="251"/>
      <c r="AF48" s="184">
        <v>19</v>
      </c>
      <c r="AG48" s="53">
        <v>5</v>
      </c>
      <c r="AH48" s="248" t="s">
        <v>133</v>
      </c>
      <c r="AI48" s="248" t="s">
        <v>133</v>
      </c>
      <c r="AJ48" s="248" t="s">
        <v>133</v>
      </c>
      <c r="AK48" s="248" t="s">
        <v>133</v>
      </c>
      <c r="AL48" s="251" t="s">
        <v>133</v>
      </c>
      <c r="AM48" s="104"/>
      <c r="AN48" s="102"/>
      <c r="AO48" s="102"/>
      <c r="AP48" s="122"/>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row>
    <row r="49" spans="1:70" ht="25.5" customHeight="1" x14ac:dyDescent="0.2">
      <c r="A49" s="147" t="s">
        <v>16</v>
      </c>
      <c r="B49" s="551"/>
      <c r="C49" s="551" t="s">
        <v>188</v>
      </c>
      <c r="D49" s="552" t="s">
        <v>189</v>
      </c>
      <c r="E49" s="148" t="s">
        <v>122</v>
      </c>
      <c r="F49" s="148">
        <v>2023</v>
      </c>
      <c r="G49" s="553" t="s">
        <v>123</v>
      </c>
      <c r="H49" s="150" t="s">
        <v>131</v>
      </c>
      <c r="I49" s="148" t="s">
        <v>125</v>
      </c>
      <c r="J49" s="554" t="s">
        <v>190</v>
      </c>
      <c r="K49" s="149">
        <v>778</v>
      </c>
      <c r="L49" s="547">
        <v>287</v>
      </c>
      <c r="M49" s="547">
        <v>40</v>
      </c>
      <c r="N49" s="555">
        <v>166</v>
      </c>
      <c r="O49" s="556">
        <v>155</v>
      </c>
      <c r="P49" s="547">
        <v>448</v>
      </c>
      <c r="Q49" s="557">
        <v>2</v>
      </c>
      <c r="R49" s="550">
        <v>773</v>
      </c>
      <c r="S49" s="432" t="s">
        <v>127</v>
      </c>
      <c r="T49" s="433">
        <v>44.4</v>
      </c>
      <c r="U49" s="548">
        <v>28.8</v>
      </c>
      <c r="V49" s="548">
        <v>26.8</v>
      </c>
      <c r="W49" s="548">
        <v>26.1</v>
      </c>
      <c r="X49" s="549">
        <v>18.2</v>
      </c>
      <c r="Y49" s="550">
        <v>773</v>
      </c>
      <c r="Z49" s="547" t="s">
        <v>127</v>
      </c>
      <c r="AA49" s="548">
        <v>56</v>
      </c>
      <c r="AB49" s="548">
        <v>21.3</v>
      </c>
      <c r="AC49" s="548">
        <v>22.6</v>
      </c>
      <c r="AD49" s="548">
        <v>31</v>
      </c>
      <c r="AE49" s="549">
        <v>25</v>
      </c>
      <c r="AF49" s="550">
        <v>253</v>
      </c>
      <c r="AG49" s="547" t="s">
        <v>127</v>
      </c>
      <c r="AH49" s="548">
        <v>34</v>
      </c>
      <c r="AI49" s="548">
        <v>24.5</v>
      </c>
      <c r="AJ49" s="548">
        <v>41.5</v>
      </c>
      <c r="AK49" s="548">
        <v>28.9</v>
      </c>
      <c r="AL49" s="549">
        <v>5.0999999999999996</v>
      </c>
      <c r="AM49" s="151"/>
      <c r="AN49" s="148"/>
      <c r="AO49" s="148"/>
      <c r="AP49" s="152"/>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row>
    <row r="50" spans="1:70" ht="25.5" customHeight="1" x14ac:dyDescent="0.2">
      <c r="A50" s="63" t="s">
        <v>16</v>
      </c>
      <c r="B50" s="531"/>
      <c r="C50" s="531"/>
      <c r="D50" s="533"/>
      <c r="E50" s="66" t="s">
        <v>128</v>
      </c>
      <c r="F50" s="64">
        <v>2023</v>
      </c>
      <c r="G50" s="534"/>
      <c r="H50" s="66" t="s">
        <v>135</v>
      </c>
      <c r="I50" s="64" t="s">
        <v>129</v>
      </c>
      <c r="J50" s="535"/>
      <c r="K50" s="65">
        <v>410</v>
      </c>
      <c r="L50" s="536"/>
      <c r="M50" s="536"/>
      <c r="N50" s="538"/>
      <c r="O50" s="540"/>
      <c r="P50" s="536"/>
      <c r="Q50" s="542"/>
      <c r="R50" s="466"/>
      <c r="S50" s="431"/>
      <c r="T50" s="407"/>
      <c r="U50" s="462"/>
      <c r="V50" s="462"/>
      <c r="W50" s="462"/>
      <c r="X50" s="464"/>
      <c r="Y50" s="466"/>
      <c r="Z50" s="468"/>
      <c r="AA50" s="462"/>
      <c r="AB50" s="462"/>
      <c r="AC50" s="462"/>
      <c r="AD50" s="462"/>
      <c r="AE50" s="464"/>
      <c r="AF50" s="466"/>
      <c r="AG50" s="468"/>
      <c r="AH50" s="462"/>
      <c r="AI50" s="462"/>
      <c r="AJ50" s="462"/>
      <c r="AK50" s="462"/>
      <c r="AL50" s="464"/>
      <c r="AM50" s="68"/>
      <c r="AN50" s="64"/>
      <c r="AO50" s="64"/>
      <c r="AP50" s="69"/>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row>
    <row r="51" spans="1:70" ht="25.5" customHeight="1" x14ac:dyDescent="0.2">
      <c r="A51" s="57" t="s">
        <v>16</v>
      </c>
      <c r="B51" s="516"/>
      <c r="C51" s="516" t="s">
        <v>191</v>
      </c>
      <c r="D51" s="518" t="s">
        <v>192</v>
      </c>
      <c r="E51" s="22" t="s">
        <v>122</v>
      </c>
      <c r="F51" s="22">
        <v>2023</v>
      </c>
      <c r="G51" s="520" t="s">
        <v>123</v>
      </c>
      <c r="H51" s="23" t="s">
        <v>124</v>
      </c>
      <c r="I51" s="22" t="s">
        <v>125</v>
      </c>
      <c r="J51" s="521" t="s">
        <v>193</v>
      </c>
      <c r="K51" s="58">
        <v>636</v>
      </c>
      <c r="L51" s="522">
        <v>288</v>
      </c>
      <c r="M51" s="522">
        <v>55</v>
      </c>
      <c r="N51" s="524">
        <v>143</v>
      </c>
      <c r="O51" s="526">
        <v>82</v>
      </c>
      <c r="P51" s="522">
        <v>400</v>
      </c>
      <c r="Q51" s="528">
        <v>1</v>
      </c>
      <c r="R51" s="495">
        <v>695</v>
      </c>
      <c r="S51" s="411" t="s">
        <v>127</v>
      </c>
      <c r="T51" s="418">
        <v>49.4</v>
      </c>
      <c r="U51" s="493">
        <v>25.9</v>
      </c>
      <c r="V51" s="493">
        <v>24.7</v>
      </c>
      <c r="W51" s="493">
        <v>22.7</v>
      </c>
      <c r="X51" s="494">
        <v>26.6</v>
      </c>
      <c r="Y51" s="495">
        <v>695</v>
      </c>
      <c r="Z51" s="496" t="s">
        <v>127</v>
      </c>
      <c r="AA51" s="493">
        <v>56.7</v>
      </c>
      <c r="AB51" s="493">
        <v>20.6</v>
      </c>
      <c r="AC51" s="493">
        <v>22.7</v>
      </c>
      <c r="AD51" s="493">
        <v>32.1</v>
      </c>
      <c r="AE51" s="494">
        <v>24.6</v>
      </c>
      <c r="AF51" s="495">
        <v>233</v>
      </c>
      <c r="AG51" s="496" t="s">
        <v>127</v>
      </c>
      <c r="AH51" s="493">
        <v>38.200000000000003</v>
      </c>
      <c r="AI51" s="493">
        <v>23.6</v>
      </c>
      <c r="AJ51" s="493">
        <v>38.200000000000003</v>
      </c>
      <c r="AK51" s="493">
        <v>30</v>
      </c>
      <c r="AL51" s="494">
        <v>8.1999999999999993</v>
      </c>
      <c r="AM51" s="55"/>
      <c r="AN51" s="22"/>
      <c r="AO51" s="22"/>
      <c r="AP51" s="56"/>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row>
    <row r="52" spans="1:70" ht="25.5" customHeight="1" x14ac:dyDescent="0.2">
      <c r="A52" s="57" t="s">
        <v>16</v>
      </c>
      <c r="B52" s="517"/>
      <c r="C52" s="517"/>
      <c r="D52" s="519"/>
      <c r="E52" s="23" t="s">
        <v>128</v>
      </c>
      <c r="F52" s="22">
        <v>2023</v>
      </c>
      <c r="G52" s="477"/>
      <c r="H52" s="23" t="s">
        <v>131</v>
      </c>
      <c r="I52" s="172" t="s">
        <v>129</v>
      </c>
      <c r="J52" s="479"/>
      <c r="K52" s="58">
        <v>376</v>
      </c>
      <c r="L52" s="523"/>
      <c r="M52" s="523"/>
      <c r="N52" s="525"/>
      <c r="O52" s="527"/>
      <c r="P52" s="523"/>
      <c r="Q52" s="529"/>
      <c r="R52" s="495"/>
      <c r="S52" s="412"/>
      <c r="T52" s="414"/>
      <c r="U52" s="493"/>
      <c r="V52" s="493"/>
      <c r="W52" s="493"/>
      <c r="X52" s="494"/>
      <c r="Y52" s="495"/>
      <c r="Z52" s="496"/>
      <c r="AA52" s="493"/>
      <c r="AB52" s="493"/>
      <c r="AC52" s="493"/>
      <c r="AD52" s="493"/>
      <c r="AE52" s="494"/>
      <c r="AF52" s="495"/>
      <c r="AG52" s="496"/>
      <c r="AH52" s="493"/>
      <c r="AI52" s="493"/>
      <c r="AJ52" s="493"/>
      <c r="AK52" s="493"/>
      <c r="AL52" s="494"/>
      <c r="AM52" s="55"/>
      <c r="AN52" s="22"/>
      <c r="AO52" s="22"/>
      <c r="AP52" s="56"/>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row>
    <row r="53" spans="1:70" ht="25.5" customHeight="1" x14ac:dyDescent="0.2">
      <c r="A53" s="63" t="s">
        <v>16</v>
      </c>
      <c r="B53" s="497"/>
      <c r="C53" s="497" t="s">
        <v>194</v>
      </c>
      <c r="D53" s="499" t="s">
        <v>195</v>
      </c>
      <c r="E53" s="64" t="s">
        <v>122</v>
      </c>
      <c r="F53" s="64">
        <v>2023</v>
      </c>
      <c r="G53" s="501" t="s">
        <v>123</v>
      </c>
      <c r="H53" s="66" t="s">
        <v>131</v>
      </c>
      <c r="I53" s="64" t="s">
        <v>125</v>
      </c>
      <c r="J53" s="503" t="s">
        <v>196</v>
      </c>
      <c r="K53" s="65">
        <v>806</v>
      </c>
      <c r="L53" s="543">
        <v>1112</v>
      </c>
      <c r="M53" s="505">
        <v>211</v>
      </c>
      <c r="N53" s="506">
        <v>265</v>
      </c>
      <c r="O53" s="508">
        <v>520</v>
      </c>
      <c r="P53" s="543">
        <v>1297</v>
      </c>
      <c r="Q53" s="510">
        <v>4</v>
      </c>
      <c r="R53" s="546">
        <v>1175</v>
      </c>
      <c r="S53" s="408" t="s">
        <v>127</v>
      </c>
      <c r="T53" s="406">
        <v>24.9</v>
      </c>
      <c r="U53" s="512">
        <v>47.2</v>
      </c>
      <c r="V53" s="512">
        <v>28</v>
      </c>
      <c r="W53" s="512">
        <v>15.2</v>
      </c>
      <c r="X53" s="513">
        <v>9.6999999999999993</v>
      </c>
      <c r="Y53" s="546">
        <v>1154</v>
      </c>
      <c r="Z53" s="515" t="s">
        <v>127</v>
      </c>
      <c r="AA53" s="512">
        <v>39.4</v>
      </c>
      <c r="AB53" s="512">
        <v>34.1</v>
      </c>
      <c r="AC53" s="512">
        <v>26.4</v>
      </c>
      <c r="AD53" s="512">
        <v>28.4</v>
      </c>
      <c r="AE53" s="513">
        <v>11</v>
      </c>
      <c r="AF53" s="514">
        <v>385</v>
      </c>
      <c r="AG53" s="515" t="s">
        <v>127</v>
      </c>
      <c r="AH53" s="512">
        <v>22.3</v>
      </c>
      <c r="AI53" s="512">
        <v>38.200000000000003</v>
      </c>
      <c r="AJ53" s="512">
        <v>39.5</v>
      </c>
      <c r="AK53" s="512">
        <v>19.7</v>
      </c>
      <c r="AL53" s="513" t="s">
        <v>127</v>
      </c>
      <c r="AM53" s="68"/>
      <c r="AN53" s="64"/>
      <c r="AO53" s="64"/>
      <c r="AP53" s="69"/>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row>
    <row r="54" spans="1:70" ht="25.5" customHeight="1" x14ac:dyDescent="0.2">
      <c r="A54" s="63" t="s">
        <v>16</v>
      </c>
      <c r="B54" s="530"/>
      <c r="C54" s="530"/>
      <c r="D54" s="532"/>
      <c r="E54" s="66" t="s">
        <v>128</v>
      </c>
      <c r="F54" s="64">
        <v>2023</v>
      </c>
      <c r="G54" s="534"/>
      <c r="H54" s="66" t="s">
        <v>138</v>
      </c>
      <c r="I54" s="64" t="s">
        <v>129</v>
      </c>
      <c r="J54" s="535"/>
      <c r="K54" s="65">
        <v>807</v>
      </c>
      <c r="L54" s="544"/>
      <c r="M54" s="468"/>
      <c r="N54" s="537"/>
      <c r="O54" s="539"/>
      <c r="P54" s="544"/>
      <c r="Q54" s="541"/>
      <c r="R54" s="546"/>
      <c r="S54" s="431"/>
      <c r="T54" s="407"/>
      <c r="U54" s="512"/>
      <c r="V54" s="512"/>
      <c r="W54" s="512"/>
      <c r="X54" s="513"/>
      <c r="Y54" s="546"/>
      <c r="Z54" s="515"/>
      <c r="AA54" s="512"/>
      <c r="AB54" s="512"/>
      <c r="AC54" s="512"/>
      <c r="AD54" s="512"/>
      <c r="AE54" s="513"/>
      <c r="AF54" s="514"/>
      <c r="AG54" s="515"/>
      <c r="AH54" s="512"/>
      <c r="AI54" s="512"/>
      <c r="AJ54" s="512"/>
      <c r="AK54" s="512"/>
      <c r="AL54" s="513"/>
      <c r="AM54" s="68"/>
      <c r="AN54" s="64"/>
      <c r="AO54" s="64"/>
      <c r="AP54" s="69"/>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row>
    <row r="55" spans="1:70" ht="38.25" x14ac:dyDescent="0.2">
      <c r="A55" s="63" t="s">
        <v>16</v>
      </c>
      <c r="B55" s="531"/>
      <c r="C55" s="531"/>
      <c r="D55" s="533"/>
      <c r="E55" s="66" t="s">
        <v>152</v>
      </c>
      <c r="F55" s="64">
        <v>2023</v>
      </c>
      <c r="G55" s="206" t="s">
        <v>153</v>
      </c>
      <c r="H55" s="66" t="s">
        <v>131</v>
      </c>
      <c r="I55" s="64" t="s">
        <v>154</v>
      </c>
      <c r="J55" s="218" t="s">
        <v>155</v>
      </c>
      <c r="K55" s="65">
        <v>838</v>
      </c>
      <c r="L55" s="545"/>
      <c r="M55" s="536"/>
      <c r="N55" s="538"/>
      <c r="O55" s="540"/>
      <c r="P55" s="545"/>
      <c r="Q55" s="542"/>
      <c r="R55" s="68">
        <v>187</v>
      </c>
      <c r="S55" s="67" t="s">
        <v>127</v>
      </c>
      <c r="T55" s="246">
        <v>15.5</v>
      </c>
      <c r="U55" s="244">
        <v>42.2</v>
      </c>
      <c r="V55" s="244">
        <v>42.2</v>
      </c>
      <c r="W55" s="244">
        <v>9.6</v>
      </c>
      <c r="X55" s="247">
        <v>5.9</v>
      </c>
      <c r="Y55" s="68">
        <v>184</v>
      </c>
      <c r="Z55" s="66" t="s">
        <v>127</v>
      </c>
      <c r="AA55" s="244">
        <v>41.8</v>
      </c>
      <c r="AB55" s="244">
        <v>19</v>
      </c>
      <c r="AC55" s="244">
        <v>39.1</v>
      </c>
      <c r="AD55" s="244">
        <v>32.1</v>
      </c>
      <c r="AE55" s="245">
        <v>9.8000000000000007</v>
      </c>
      <c r="AF55" s="67">
        <v>218</v>
      </c>
      <c r="AG55" s="66" t="s">
        <v>127</v>
      </c>
      <c r="AH55" s="244">
        <v>7.3</v>
      </c>
      <c r="AI55" s="244">
        <v>78</v>
      </c>
      <c r="AJ55" s="244">
        <v>14.7</v>
      </c>
      <c r="AK55" s="244">
        <v>5</v>
      </c>
      <c r="AL55" s="245" t="s">
        <v>133</v>
      </c>
      <c r="AM55" s="68"/>
      <c r="AN55" s="64"/>
      <c r="AO55" s="64"/>
      <c r="AP55" s="69"/>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row>
    <row r="56" spans="1:70" ht="38.25" x14ac:dyDescent="0.2">
      <c r="A56" s="100" t="s">
        <v>16</v>
      </c>
      <c r="B56" s="195"/>
      <c r="C56" s="195" t="s">
        <v>197</v>
      </c>
      <c r="D56" s="196" t="s">
        <v>198</v>
      </c>
      <c r="E56" s="22" t="s">
        <v>122</v>
      </c>
      <c r="F56" s="22">
        <v>2023</v>
      </c>
      <c r="G56" s="205" t="s">
        <v>123</v>
      </c>
      <c r="H56" s="23" t="s">
        <v>199</v>
      </c>
      <c r="I56" s="22" t="s">
        <v>125</v>
      </c>
      <c r="J56" s="210" t="s">
        <v>200</v>
      </c>
      <c r="K56" s="58">
        <v>774</v>
      </c>
      <c r="L56" s="101">
        <v>385</v>
      </c>
      <c r="M56" s="101">
        <v>45</v>
      </c>
      <c r="N56" s="194">
        <v>93</v>
      </c>
      <c r="O56" s="103">
        <v>221</v>
      </c>
      <c r="P56" s="101">
        <v>306</v>
      </c>
      <c r="Q56" s="194"/>
      <c r="R56" s="55">
        <v>399</v>
      </c>
      <c r="S56" s="59" t="s">
        <v>127</v>
      </c>
      <c r="T56" s="233">
        <v>30.1</v>
      </c>
      <c r="U56" s="231">
        <v>41.1</v>
      </c>
      <c r="V56" s="231">
        <v>28.8</v>
      </c>
      <c r="W56" s="231">
        <v>21.6</v>
      </c>
      <c r="X56" s="232">
        <v>8.5</v>
      </c>
      <c r="Y56" s="55">
        <v>401</v>
      </c>
      <c r="Z56" s="23" t="s">
        <v>127</v>
      </c>
      <c r="AA56" s="231">
        <v>34.9</v>
      </c>
      <c r="AB56" s="231">
        <v>41.6</v>
      </c>
      <c r="AC56" s="231">
        <v>23.4</v>
      </c>
      <c r="AD56" s="231">
        <v>20.399999999999999</v>
      </c>
      <c r="AE56" s="232">
        <v>14.5</v>
      </c>
      <c r="AF56" s="55">
        <v>132</v>
      </c>
      <c r="AG56" s="23" t="s">
        <v>127</v>
      </c>
      <c r="AH56" s="231">
        <v>15.2</v>
      </c>
      <c r="AI56" s="231">
        <v>52.3</v>
      </c>
      <c r="AJ56" s="231">
        <v>32.6</v>
      </c>
      <c r="AK56" s="231">
        <v>13.6</v>
      </c>
      <c r="AL56" s="232" t="s">
        <v>133</v>
      </c>
      <c r="AM56" s="55"/>
      <c r="AN56" s="22"/>
      <c r="AO56" s="22"/>
      <c r="AP56" s="56"/>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row>
    <row r="57" spans="1:70" ht="25.5" customHeight="1" x14ac:dyDescent="0.2">
      <c r="A57" s="63" t="s">
        <v>16</v>
      </c>
      <c r="B57" s="497"/>
      <c r="C57" s="497" t="s">
        <v>201</v>
      </c>
      <c r="D57" s="499" t="s">
        <v>202</v>
      </c>
      <c r="E57" s="64" t="s">
        <v>122</v>
      </c>
      <c r="F57" s="64">
        <v>2023</v>
      </c>
      <c r="G57" s="501" t="s">
        <v>123</v>
      </c>
      <c r="H57" s="66" t="s">
        <v>124</v>
      </c>
      <c r="I57" s="64" t="s">
        <v>125</v>
      </c>
      <c r="J57" s="503" t="s">
        <v>203</v>
      </c>
      <c r="K57" s="65">
        <v>776</v>
      </c>
      <c r="L57" s="505">
        <v>525</v>
      </c>
      <c r="M57" s="505">
        <v>34</v>
      </c>
      <c r="N57" s="506">
        <v>259</v>
      </c>
      <c r="O57" s="508">
        <v>150</v>
      </c>
      <c r="P57" s="505">
        <v>611</v>
      </c>
      <c r="Q57" s="510">
        <v>3</v>
      </c>
      <c r="R57" s="514">
        <v>833</v>
      </c>
      <c r="S57" s="408" t="s">
        <v>127</v>
      </c>
      <c r="T57" s="406">
        <v>64.5</v>
      </c>
      <c r="U57" s="512">
        <v>12.2</v>
      </c>
      <c r="V57" s="512">
        <v>23.3</v>
      </c>
      <c r="W57" s="512">
        <v>29.3</v>
      </c>
      <c r="X57" s="513">
        <v>35.200000000000003</v>
      </c>
      <c r="Y57" s="514">
        <v>833</v>
      </c>
      <c r="Z57" s="515" t="s">
        <v>127</v>
      </c>
      <c r="AA57" s="512">
        <v>65.3</v>
      </c>
      <c r="AB57" s="512">
        <v>11.2</v>
      </c>
      <c r="AC57" s="512">
        <v>23.5</v>
      </c>
      <c r="AD57" s="512">
        <v>38.299999999999997</v>
      </c>
      <c r="AE57" s="513">
        <v>27</v>
      </c>
      <c r="AF57" s="514">
        <v>292</v>
      </c>
      <c r="AG57" s="515" t="s">
        <v>127</v>
      </c>
      <c r="AH57" s="512">
        <v>48.6</v>
      </c>
      <c r="AI57" s="512">
        <v>14.7</v>
      </c>
      <c r="AJ57" s="512">
        <v>36.6</v>
      </c>
      <c r="AK57" s="512">
        <v>35.6</v>
      </c>
      <c r="AL57" s="513">
        <v>13</v>
      </c>
      <c r="AM57" s="68"/>
      <c r="AN57" s="64"/>
      <c r="AO57" s="64"/>
      <c r="AP57" s="69"/>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row>
    <row r="58" spans="1:70" ht="25.5" customHeight="1" x14ac:dyDescent="0.2">
      <c r="A58" s="63" t="s">
        <v>16</v>
      </c>
      <c r="B58" s="530"/>
      <c r="C58" s="530"/>
      <c r="D58" s="532"/>
      <c r="E58" s="66" t="s">
        <v>128</v>
      </c>
      <c r="F58" s="64">
        <v>2023</v>
      </c>
      <c r="G58" s="534"/>
      <c r="H58" s="66" t="s">
        <v>124</v>
      </c>
      <c r="I58" s="64" t="s">
        <v>129</v>
      </c>
      <c r="J58" s="535"/>
      <c r="K58" s="65">
        <v>442</v>
      </c>
      <c r="L58" s="468"/>
      <c r="M58" s="468"/>
      <c r="N58" s="537"/>
      <c r="O58" s="539"/>
      <c r="P58" s="468"/>
      <c r="Q58" s="541"/>
      <c r="R58" s="514"/>
      <c r="S58" s="431"/>
      <c r="T58" s="407"/>
      <c r="U58" s="512"/>
      <c r="V58" s="512"/>
      <c r="W58" s="512"/>
      <c r="X58" s="513"/>
      <c r="Y58" s="514"/>
      <c r="Z58" s="515"/>
      <c r="AA58" s="512"/>
      <c r="AB58" s="512"/>
      <c r="AC58" s="512"/>
      <c r="AD58" s="512"/>
      <c r="AE58" s="513"/>
      <c r="AF58" s="514"/>
      <c r="AG58" s="515"/>
      <c r="AH58" s="512"/>
      <c r="AI58" s="512"/>
      <c r="AJ58" s="512"/>
      <c r="AK58" s="512"/>
      <c r="AL58" s="513"/>
      <c r="AM58" s="68"/>
      <c r="AN58" s="64"/>
      <c r="AO58" s="64"/>
      <c r="AP58" s="69"/>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row>
    <row r="59" spans="1:70" ht="38.25" x14ac:dyDescent="0.2">
      <c r="A59" s="63" t="s">
        <v>16</v>
      </c>
      <c r="B59" s="531"/>
      <c r="C59" s="531"/>
      <c r="D59" s="533"/>
      <c r="E59" s="66" t="s">
        <v>152</v>
      </c>
      <c r="F59" s="64">
        <v>2023</v>
      </c>
      <c r="G59" s="206" t="s">
        <v>153</v>
      </c>
      <c r="H59" s="66" t="s">
        <v>131</v>
      </c>
      <c r="I59" s="64" t="s">
        <v>154</v>
      </c>
      <c r="J59" s="218" t="s">
        <v>155</v>
      </c>
      <c r="K59" s="65">
        <v>896</v>
      </c>
      <c r="L59" s="536"/>
      <c r="M59" s="536"/>
      <c r="N59" s="538"/>
      <c r="O59" s="540"/>
      <c r="P59" s="536"/>
      <c r="Q59" s="542"/>
      <c r="R59" s="68">
        <v>199</v>
      </c>
      <c r="S59" s="67" t="s">
        <v>127</v>
      </c>
      <c r="T59" s="246">
        <v>25.1</v>
      </c>
      <c r="U59" s="244">
        <v>22.1</v>
      </c>
      <c r="V59" s="244">
        <v>52.8</v>
      </c>
      <c r="W59" s="244">
        <v>17.600000000000001</v>
      </c>
      <c r="X59" s="247">
        <v>7.5</v>
      </c>
      <c r="Y59" s="68">
        <v>199</v>
      </c>
      <c r="Z59" s="66" t="s">
        <v>127</v>
      </c>
      <c r="AA59" s="244">
        <v>59.3</v>
      </c>
      <c r="AB59" s="244">
        <v>5</v>
      </c>
      <c r="AC59" s="244">
        <v>35.700000000000003</v>
      </c>
      <c r="AD59" s="244">
        <v>44.2</v>
      </c>
      <c r="AE59" s="245">
        <v>15.1</v>
      </c>
      <c r="AF59" s="67">
        <v>255</v>
      </c>
      <c r="AG59" s="66" t="s">
        <v>127</v>
      </c>
      <c r="AH59" s="244">
        <v>27.5</v>
      </c>
      <c r="AI59" s="244">
        <v>50.2</v>
      </c>
      <c r="AJ59" s="244">
        <v>22.4</v>
      </c>
      <c r="AK59" s="244">
        <v>15.3</v>
      </c>
      <c r="AL59" s="245">
        <v>12.2</v>
      </c>
      <c r="AM59" s="68"/>
      <c r="AN59" s="64"/>
      <c r="AO59" s="64"/>
      <c r="AP59" s="69"/>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row>
    <row r="60" spans="1:70" ht="25.5" customHeight="1" x14ac:dyDescent="0.2">
      <c r="A60" s="57" t="s">
        <v>16</v>
      </c>
      <c r="B60" s="516"/>
      <c r="C60" s="516" t="s">
        <v>204</v>
      </c>
      <c r="D60" s="518" t="s">
        <v>205</v>
      </c>
      <c r="E60" s="22" t="s">
        <v>122</v>
      </c>
      <c r="F60" s="22">
        <v>2023</v>
      </c>
      <c r="G60" s="520" t="s">
        <v>123</v>
      </c>
      <c r="H60" s="23" t="s">
        <v>124</v>
      </c>
      <c r="I60" s="22" t="s">
        <v>125</v>
      </c>
      <c r="J60" s="521" t="s">
        <v>206</v>
      </c>
      <c r="K60" s="58">
        <v>636</v>
      </c>
      <c r="L60" s="522">
        <v>158</v>
      </c>
      <c r="M60" s="522">
        <v>20</v>
      </c>
      <c r="N60" s="524">
        <v>124</v>
      </c>
      <c r="O60" s="526">
        <v>39</v>
      </c>
      <c r="P60" s="522">
        <v>246</v>
      </c>
      <c r="Q60" s="528"/>
      <c r="R60" s="495">
        <v>693</v>
      </c>
      <c r="S60" s="411" t="s">
        <v>127</v>
      </c>
      <c r="T60" s="418">
        <v>65.099999999999994</v>
      </c>
      <c r="U60" s="493">
        <v>12.6</v>
      </c>
      <c r="V60" s="493">
        <v>22.4</v>
      </c>
      <c r="W60" s="493">
        <v>29</v>
      </c>
      <c r="X60" s="494">
        <v>36.1</v>
      </c>
      <c r="Y60" s="495">
        <v>693</v>
      </c>
      <c r="Z60" s="496" t="s">
        <v>127</v>
      </c>
      <c r="AA60" s="493">
        <v>67.5</v>
      </c>
      <c r="AB60" s="493">
        <v>10.8</v>
      </c>
      <c r="AC60" s="493">
        <v>21.6</v>
      </c>
      <c r="AD60" s="493">
        <v>34.1</v>
      </c>
      <c r="AE60" s="494">
        <v>33.5</v>
      </c>
      <c r="AF60" s="495">
        <v>229</v>
      </c>
      <c r="AG60" s="496" t="s">
        <v>127</v>
      </c>
      <c r="AH60" s="493">
        <v>62</v>
      </c>
      <c r="AI60" s="493">
        <v>8.3000000000000007</v>
      </c>
      <c r="AJ60" s="493">
        <v>29.7</v>
      </c>
      <c r="AK60" s="493">
        <v>43.2</v>
      </c>
      <c r="AL60" s="494">
        <v>18.8</v>
      </c>
      <c r="AM60" s="55"/>
      <c r="AN60" s="22"/>
      <c r="AO60" s="22"/>
      <c r="AP60" s="56"/>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row>
    <row r="61" spans="1:70" ht="25.5" customHeight="1" x14ac:dyDescent="0.2">
      <c r="A61" s="57" t="s">
        <v>16</v>
      </c>
      <c r="B61" s="517"/>
      <c r="C61" s="517"/>
      <c r="D61" s="519"/>
      <c r="E61" s="23" t="s">
        <v>128</v>
      </c>
      <c r="F61" s="22">
        <v>2023</v>
      </c>
      <c r="G61" s="477"/>
      <c r="H61" s="23" t="s">
        <v>124</v>
      </c>
      <c r="I61" s="172" t="s">
        <v>129</v>
      </c>
      <c r="J61" s="479"/>
      <c r="K61" s="58">
        <v>372</v>
      </c>
      <c r="L61" s="523"/>
      <c r="M61" s="523"/>
      <c r="N61" s="525"/>
      <c r="O61" s="527"/>
      <c r="P61" s="523"/>
      <c r="Q61" s="529"/>
      <c r="R61" s="495"/>
      <c r="S61" s="412"/>
      <c r="T61" s="414"/>
      <c r="U61" s="493"/>
      <c r="V61" s="493"/>
      <c r="W61" s="493"/>
      <c r="X61" s="494"/>
      <c r="Y61" s="495"/>
      <c r="Z61" s="496"/>
      <c r="AA61" s="493"/>
      <c r="AB61" s="493"/>
      <c r="AC61" s="493"/>
      <c r="AD61" s="493"/>
      <c r="AE61" s="494"/>
      <c r="AF61" s="495"/>
      <c r="AG61" s="496"/>
      <c r="AH61" s="493"/>
      <c r="AI61" s="493"/>
      <c r="AJ61" s="493"/>
      <c r="AK61" s="493"/>
      <c r="AL61" s="494"/>
      <c r="AM61" s="55"/>
      <c r="AN61" s="22"/>
      <c r="AO61" s="22"/>
      <c r="AP61" s="56"/>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row>
    <row r="62" spans="1:70" ht="25.5" customHeight="1" x14ac:dyDescent="0.2">
      <c r="A62" s="63" t="s">
        <v>16</v>
      </c>
      <c r="B62" s="497"/>
      <c r="C62" s="497" t="s">
        <v>207</v>
      </c>
      <c r="D62" s="499" t="s">
        <v>208</v>
      </c>
      <c r="E62" s="64" t="s">
        <v>122</v>
      </c>
      <c r="F62" s="64">
        <v>2023</v>
      </c>
      <c r="G62" s="501" t="s">
        <v>123</v>
      </c>
      <c r="H62" s="66" t="s">
        <v>131</v>
      </c>
      <c r="I62" s="64" t="s">
        <v>125</v>
      </c>
      <c r="J62" s="503" t="s">
        <v>209</v>
      </c>
      <c r="K62" s="65">
        <v>628</v>
      </c>
      <c r="L62" s="505">
        <v>349</v>
      </c>
      <c r="M62" s="505">
        <v>39</v>
      </c>
      <c r="N62" s="506">
        <v>141</v>
      </c>
      <c r="O62" s="508">
        <v>81</v>
      </c>
      <c r="P62" s="505">
        <v>342</v>
      </c>
      <c r="Q62" s="510">
        <v>4</v>
      </c>
      <c r="R62" s="466">
        <v>640</v>
      </c>
      <c r="S62" s="408" t="s">
        <v>127</v>
      </c>
      <c r="T62" s="406">
        <v>44.7</v>
      </c>
      <c r="U62" s="462">
        <v>28.8</v>
      </c>
      <c r="V62" s="462">
        <v>26.6</v>
      </c>
      <c r="W62" s="462">
        <v>21.3</v>
      </c>
      <c r="X62" s="464">
        <v>23.4</v>
      </c>
      <c r="Y62" s="466">
        <v>642</v>
      </c>
      <c r="Z62" s="468" t="s">
        <v>127</v>
      </c>
      <c r="AA62" s="462">
        <v>56.4</v>
      </c>
      <c r="AB62" s="462">
        <v>20.100000000000001</v>
      </c>
      <c r="AC62" s="462">
        <v>23.5</v>
      </c>
      <c r="AD62" s="462">
        <v>29.1</v>
      </c>
      <c r="AE62" s="464">
        <v>27.3</v>
      </c>
      <c r="AF62" s="466">
        <v>202</v>
      </c>
      <c r="AG62" s="468" t="s">
        <v>127</v>
      </c>
      <c r="AH62" s="462">
        <v>48</v>
      </c>
      <c r="AI62" s="462">
        <v>19.3</v>
      </c>
      <c r="AJ62" s="462">
        <v>32.700000000000003</v>
      </c>
      <c r="AK62" s="462">
        <v>34.700000000000003</v>
      </c>
      <c r="AL62" s="464">
        <v>13.4</v>
      </c>
      <c r="AM62" s="68"/>
      <c r="AN62" s="64"/>
      <c r="AO62" s="64"/>
      <c r="AP62" s="69"/>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row>
    <row r="63" spans="1:70" ht="25.5" customHeight="1" thickBot="1" x14ac:dyDescent="0.25">
      <c r="A63" s="153" t="s">
        <v>16</v>
      </c>
      <c r="B63" s="498"/>
      <c r="C63" s="498"/>
      <c r="D63" s="500"/>
      <c r="E63" s="154" t="s">
        <v>128</v>
      </c>
      <c r="F63" s="155">
        <v>2023</v>
      </c>
      <c r="G63" s="502"/>
      <c r="H63" s="154" t="s">
        <v>124</v>
      </c>
      <c r="I63" s="155" t="s">
        <v>129</v>
      </c>
      <c r="J63" s="504"/>
      <c r="K63" s="156">
        <v>330</v>
      </c>
      <c r="L63" s="469"/>
      <c r="M63" s="469"/>
      <c r="N63" s="507"/>
      <c r="O63" s="509"/>
      <c r="P63" s="469"/>
      <c r="Q63" s="511"/>
      <c r="R63" s="467"/>
      <c r="S63" s="409"/>
      <c r="T63" s="410"/>
      <c r="U63" s="463"/>
      <c r="V63" s="463"/>
      <c r="W63" s="463"/>
      <c r="X63" s="465"/>
      <c r="Y63" s="467"/>
      <c r="Z63" s="469"/>
      <c r="AA63" s="463"/>
      <c r="AB63" s="463"/>
      <c r="AC63" s="463"/>
      <c r="AD63" s="463"/>
      <c r="AE63" s="465"/>
      <c r="AF63" s="467"/>
      <c r="AG63" s="469"/>
      <c r="AH63" s="463"/>
      <c r="AI63" s="463"/>
      <c r="AJ63" s="463"/>
      <c r="AK63" s="463"/>
      <c r="AL63" s="465"/>
      <c r="AM63" s="157"/>
      <c r="AN63" s="155"/>
      <c r="AO63" s="155"/>
      <c r="AP63" s="158"/>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row>
    <row r="64" spans="1:70" ht="25.5" customHeight="1" x14ac:dyDescent="0.2">
      <c r="A64" s="105" t="s">
        <v>16</v>
      </c>
      <c r="B64" s="470"/>
      <c r="C64" s="470" t="s">
        <v>210</v>
      </c>
      <c r="D64" s="473" t="s">
        <v>79</v>
      </c>
      <c r="E64" s="28" t="s">
        <v>122</v>
      </c>
      <c r="F64" s="28">
        <v>2023</v>
      </c>
      <c r="G64" s="476" t="s">
        <v>123</v>
      </c>
      <c r="H64" s="107" t="s">
        <v>199</v>
      </c>
      <c r="I64" s="22" t="s">
        <v>125</v>
      </c>
      <c r="J64" s="478" t="s">
        <v>211</v>
      </c>
      <c r="K64" s="106">
        <v>627</v>
      </c>
      <c r="L64" s="480">
        <v>1796</v>
      </c>
      <c r="M64" s="446">
        <v>200</v>
      </c>
      <c r="N64" s="484">
        <v>183</v>
      </c>
      <c r="O64" s="487">
        <v>221</v>
      </c>
      <c r="P64" s="480">
        <v>1075</v>
      </c>
      <c r="Q64" s="490">
        <v>4</v>
      </c>
      <c r="R64" s="444">
        <v>891</v>
      </c>
      <c r="S64" s="415" t="s">
        <v>127</v>
      </c>
      <c r="T64" s="413">
        <v>26.9</v>
      </c>
      <c r="U64" s="448">
        <v>45.2</v>
      </c>
      <c r="V64" s="448">
        <v>27.8</v>
      </c>
      <c r="W64" s="448">
        <v>17.399999999999999</v>
      </c>
      <c r="X64" s="442">
        <v>9.5</v>
      </c>
      <c r="Y64" s="444">
        <v>892</v>
      </c>
      <c r="Z64" s="446" t="s">
        <v>127</v>
      </c>
      <c r="AA64" s="448">
        <v>37.200000000000003</v>
      </c>
      <c r="AB64" s="448">
        <v>32.799999999999997</v>
      </c>
      <c r="AC64" s="448">
        <v>29.9</v>
      </c>
      <c r="AD64" s="448">
        <v>26.6</v>
      </c>
      <c r="AE64" s="442">
        <v>10.7</v>
      </c>
      <c r="AF64" s="444">
        <v>300</v>
      </c>
      <c r="AG64" s="446" t="s">
        <v>127</v>
      </c>
      <c r="AH64" s="448">
        <v>20.7</v>
      </c>
      <c r="AI64" s="448">
        <v>39.299999999999997</v>
      </c>
      <c r="AJ64" s="448">
        <v>40</v>
      </c>
      <c r="AK64" s="448">
        <v>18.7</v>
      </c>
      <c r="AL64" s="442" t="s">
        <v>133</v>
      </c>
      <c r="AM64" s="108"/>
      <c r="AN64" s="28"/>
      <c r="AO64" s="28"/>
      <c r="AP64" s="109"/>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row>
    <row r="65" spans="1:70" ht="25.5" customHeight="1" x14ac:dyDescent="0.2">
      <c r="A65" s="57" t="s">
        <v>16</v>
      </c>
      <c r="B65" s="471"/>
      <c r="C65" s="471"/>
      <c r="D65" s="474"/>
      <c r="E65" s="23" t="s">
        <v>128</v>
      </c>
      <c r="F65" s="22">
        <v>2023</v>
      </c>
      <c r="G65" s="477"/>
      <c r="H65" s="23" t="s">
        <v>131</v>
      </c>
      <c r="I65" s="172" t="s">
        <v>129</v>
      </c>
      <c r="J65" s="479"/>
      <c r="K65" s="58">
        <v>569</v>
      </c>
      <c r="L65" s="481"/>
      <c r="M65" s="447"/>
      <c r="N65" s="485"/>
      <c r="O65" s="488"/>
      <c r="P65" s="481"/>
      <c r="Q65" s="491"/>
      <c r="R65" s="445"/>
      <c r="S65" s="412"/>
      <c r="T65" s="414"/>
      <c r="U65" s="449"/>
      <c r="V65" s="449"/>
      <c r="W65" s="449"/>
      <c r="X65" s="443"/>
      <c r="Y65" s="445"/>
      <c r="Z65" s="447"/>
      <c r="AA65" s="449"/>
      <c r="AB65" s="449"/>
      <c r="AC65" s="449"/>
      <c r="AD65" s="449"/>
      <c r="AE65" s="443"/>
      <c r="AF65" s="445"/>
      <c r="AG65" s="447"/>
      <c r="AH65" s="449"/>
      <c r="AI65" s="449"/>
      <c r="AJ65" s="449"/>
      <c r="AK65" s="449"/>
      <c r="AL65" s="443"/>
      <c r="AM65" s="55"/>
      <c r="AN65" s="22"/>
      <c r="AO65" s="22"/>
      <c r="AP65" s="56"/>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row>
    <row r="66" spans="1:70" ht="39" thickBot="1" x14ac:dyDescent="0.25">
      <c r="A66" s="100" t="s">
        <v>16</v>
      </c>
      <c r="B66" s="472"/>
      <c r="C66" s="472"/>
      <c r="D66" s="475"/>
      <c r="E66" s="101" t="s">
        <v>152</v>
      </c>
      <c r="F66" s="102">
        <v>2023</v>
      </c>
      <c r="G66" s="207" t="s">
        <v>153</v>
      </c>
      <c r="H66" s="101" t="s">
        <v>135</v>
      </c>
      <c r="I66" s="102" t="s">
        <v>154</v>
      </c>
      <c r="J66" s="217" t="s">
        <v>155</v>
      </c>
      <c r="K66" s="103">
        <v>600</v>
      </c>
      <c r="L66" s="482"/>
      <c r="M66" s="483"/>
      <c r="N66" s="486"/>
      <c r="O66" s="489"/>
      <c r="P66" s="482"/>
      <c r="Q66" s="492"/>
      <c r="R66" s="184">
        <v>117</v>
      </c>
      <c r="S66" s="183" t="s">
        <v>127</v>
      </c>
      <c r="T66" s="241">
        <v>9.4</v>
      </c>
      <c r="U66" s="248">
        <v>32.5</v>
      </c>
      <c r="V66" s="248">
        <v>58.1</v>
      </c>
      <c r="W66" s="248">
        <v>9.4</v>
      </c>
      <c r="X66" s="249" t="s">
        <v>133</v>
      </c>
      <c r="Y66" s="184">
        <v>116</v>
      </c>
      <c r="Z66" s="53" t="s">
        <v>127</v>
      </c>
      <c r="AA66" s="248">
        <v>43.1</v>
      </c>
      <c r="AB66" s="248">
        <v>22.4</v>
      </c>
      <c r="AC66" s="248">
        <v>34.5</v>
      </c>
      <c r="AD66" s="248">
        <v>38.799999999999997</v>
      </c>
      <c r="AE66" s="251" t="s">
        <v>133</v>
      </c>
      <c r="AF66" s="183">
        <v>203</v>
      </c>
      <c r="AG66" s="53" t="s">
        <v>127</v>
      </c>
      <c r="AH66" s="248">
        <v>10.3</v>
      </c>
      <c r="AI66" s="248">
        <v>72.900000000000006</v>
      </c>
      <c r="AJ66" s="248">
        <v>16.7</v>
      </c>
      <c r="AK66" s="248">
        <v>7.9</v>
      </c>
      <c r="AL66" s="251" t="s">
        <v>133</v>
      </c>
      <c r="AM66" s="104"/>
      <c r="AN66" s="102"/>
      <c r="AO66" s="102"/>
      <c r="AP66" s="122"/>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row>
    <row r="67" spans="1:70" ht="38.25" customHeight="1" x14ac:dyDescent="0.2">
      <c r="A67" s="159" t="s">
        <v>16</v>
      </c>
      <c r="B67" s="450"/>
      <c r="C67" s="450" t="s">
        <v>212</v>
      </c>
      <c r="D67" s="452" t="s">
        <v>83</v>
      </c>
      <c r="E67" s="160" t="s">
        <v>128</v>
      </c>
      <c r="F67" s="161">
        <v>2023</v>
      </c>
      <c r="G67" s="208" t="s">
        <v>123</v>
      </c>
      <c r="H67" s="160" t="s">
        <v>138</v>
      </c>
      <c r="I67" s="161" t="s">
        <v>129</v>
      </c>
      <c r="J67" s="212" t="s">
        <v>187</v>
      </c>
      <c r="K67" s="162">
        <v>41</v>
      </c>
      <c r="L67" s="454">
        <v>44</v>
      </c>
      <c r="M67" s="454"/>
      <c r="N67" s="456"/>
      <c r="O67" s="458">
        <v>25</v>
      </c>
      <c r="P67" s="454">
        <v>28</v>
      </c>
      <c r="Q67" s="460"/>
      <c r="R67" s="163">
        <v>32</v>
      </c>
      <c r="S67" s="277" t="s">
        <v>127</v>
      </c>
      <c r="T67" s="278" t="s">
        <v>133</v>
      </c>
      <c r="U67" s="296">
        <v>81.3</v>
      </c>
      <c r="V67" s="296" t="s">
        <v>133</v>
      </c>
      <c r="W67" s="296" t="s">
        <v>133</v>
      </c>
      <c r="X67" s="297" t="s">
        <v>133</v>
      </c>
      <c r="Y67" s="163">
        <v>32</v>
      </c>
      <c r="Z67" s="160" t="s">
        <v>127</v>
      </c>
      <c r="AA67" s="296" t="s">
        <v>133</v>
      </c>
      <c r="AB67" s="296">
        <v>34.4</v>
      </c>
      <c r="AC67" s="296">
        <v>37.5</v>
      </c>
      <c r="AD67" s="296" t="s">
        <v>133</v>
      </c>
      <c r="AE67" s="297" t="s">
        <v>133</v>
      </c>
      <c r="AF67" s="163"/>
      <c r="AG67" s="160"/>
      <c r="AH67" s="296"/>
      <c r="AI67" s="296"/>
      <c r="AJ67" s="296"/>
      <c r="AK67" s="296"/>
      <c r="AL67" s="297"/>
      <c r="AM67" s="163"/>
      <c r="AN67" s="161"/>
      <c r="AO67" s="161"/>
      <c r="AP67" s="164"/>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row>
    <row r="68" spans="1:70" ht="39" thickBot="1" x14ac:dyDescent="0.25">
      <c r="A68" s="93" t="s">
        <v>16</v>
      </c>
      <c r="B68" s="451"/>
      <c r="C68" s="451"/>
      <c r="D68" s="453"/>
      <c r="E68" s="94" t="s">
        <v>152</v>
      </c>
      <c r="F68" s="94">
        <v>2023</v>
      </c>
      <c r="G68" s="209" t="s">
        <v>153</v>
      </c>
      <c r="H68" s="95" t="s">
        <v>165</v>
      </c>
      <c r="I68" s="94" t="s">
        <v>154</v>
      </c>
      <c r="J68" s="216" t="s">
        <v>155</v>
      </c>
      <c r="K68" s="96">
        <v>21</v>
      </c>
      <c r="L68" s="455"/>
      <c r="M68" s="455"/>
      <c r="N68" s="457"/>
      <c r="O68" s="459"/>
      <c r="P68" s="455"/>
      <c r="Q68" s="461"/>
      <c r="R68" s="259"/>
      <c r="S68" s="282"/>
      <c r="T68" s="283"/>
      <c r="U68" s="298"/>
      <c r="V68" s="298"/>
      <c r="W68" s="298"/>
      <c r="X68" s="299"/>
      <c r="Y68" s="259"/>
      <c r="Z68" s="95"/>
      <c r="AA68" s="298"/>
      <c r="AB68" s="298"/>
      <c r="AC68" s="298"/>
      <c r="AD68" s="298"/>
      <c r="AE68" s="299"/>
      <c r="AF68" s="259"/>
      <c r="AG68" s="95"/>
      <c r="AH68" s="298"/>
      <c r="AI68" s="298"/>
      <c r="AJ68" s="298"/>
      <c r="AK68" s="298"/>
      <c r="AL68" s="299"/>
      <c r="AM68" s="97"/>
      <c r="AN68" s="98"/>
      <c r="AO68" s="98"/>
      <c r="AP68" s="99"/>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row>
    <row r="69" spans="1:70" ht="13.5" thickBot="1" x14ac:dyDescent="0.25">
      <c r="A69" s="188"/>
      <c r="B69" s="188"/>
      <c r="C69" s="188"/>
      <c r="D69" s="189"/>
      <c r="E69" s="188"/>
      <c r="F69" s="188"/>
      <c r="G69" s="188"/>
      <c r="H69" s="188"/>
      <c r="I69" s="188"/>
      <c r="J69" s="188"/>
      <c r="K69" s="188"/>
      <c r="L69" s="188"/>
      <c r="M69" s="188"/>
      <c r="N69" s="188"/>
      <c r="O69" s="188"/>
      <c r="P69" s="188"/>
      <c r="Q69" s="188"/>
      <c r="R69" s="188"/>
      <c r="S69" s="188"/>
      <c r="T69" s="250"/>
      <c r="U69" s="250"/>
      <c r="V69" s="250"/>
      <c r="W69" s="250"/>
      <c r="X69" s="250"/>
      <c r="Y69" s="188"/>
      <c r="Z69" s="188"/>
      <c r="AA69" s="250"/>
      <c r="AB69" s="250"/>
      <c r="AC69" s="250"/>
      <c r="AD69" s="250"/>
      <c r="AE69" s="250"/>
      <c r="AF69" s="275"/>
      <c r="AG69" s="275"/>
      <c r="AH69" s="276"/>
      <c r="AI69" s="276"/>
      <c r="AJ69" s="276"/>
      <c r="AK69" s="276"/>
      <c r="AL69" s="276"/>
      <c r="AM69" s="188"/>
      <c r="AN69" s="188"/>
      <c r="AO69" s="188"/>
      <c r="AP69" s="188"/>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row>
    <row r="70" spans="1:70" ht="25.5" customHeight="1" x14ac:dyDescent="0.2">
      <c r="A70" s="175" t="s">
        <v>16</v>
      </c>
      <c r="B70" s="470"/>
      <c r="C70" s="470" t="s">
        <v>121</v>
      </c>
      <c r="D70" s="473" t="s">
        <v>14</v>
      </c>
      <c r="E70" s="176" t="s">
        <v>122</v>
      </c>
      <c r="F70" s="176">
        <v>2022</v>
      </c>
      <c r="G70" s="476" t="s">
        <v>123</v>
      </c>
      <c r="H70" s="52" t="s">
        <v>213</v>
      </c>
      <c r="I70" s="176" t="s">
        <v>125</v>
      </c>
      <c r="J70" s="715" t="s">
        <v>126</v>
      </c>
      <c r="K70" s="177">
        <v>627</v>
      </c>
      <c r="L70" s="446">
        <v>60</v>
      </c>
      <c r="M70" s="446" t="s">
        <v>133</v>
      </c>
      <c r="N70" s="484">
        <v>100</v>
      </c>
      <c r="O70" s="487">
        <v>3</v>
      </c>
      <c r="P70" s="446">
        <v>138</v>
      </c>
      <c r="Q70" s="490">
        <v>1</v>
      </c>
      <c r="R70" s="444">
        <v>620</v>
      </c>
      <c r="S70" s="415" t="s">
        <v>127</v>
      </c>
      <c r="T70" s="413">
        <v>62.1</v>
      </c>
      <c r="U70" s="448">
        <v>14</v>
      </c>
      <c r="V70" s="448">
        <v>23.9</v>
      </c>
      <c r="W70" s="448">
        <v>30.3</v>
      </c>
      <c r="X70" s="442">
        <v>31.8</v>
      </c>
      <c r="Y70" s="444">
        <v>620</v>
      </c>
      <c r="Z70" s="446" t="s">
        <v>127</v>
      </c>
      <c r="AA70" s="448">
        <v>73.900000000000006</v>
      </c>
      <c r="AB70" s="448">
        <v>10.6</v>
      </c>
      <c r="AC70" s="448">
        <v>15.5</v>
      </c>
      <c r="AD70" s="448">
        <v>37.6</v>
      </c>
      <c r="AE70" s="442">
        <v>36.299999999999997</v>
      </c>
      <c r="AF70" s="444">
        <v>189</v>
      </c>
      <c r="AG70" s="446" t="s">
        <v>127</v>
      </c>
      <c r="AH70" s="448">
        <v>50.8</v>
      </c>
      <c r="AI70" s="448">
        <v>12.7</v>
      </c>
      <c r="AJ70" s="448">
        <v>36.5</v>
      </c>
      <c r="AK70" s="448">
        <v>39.200000000000003</v>
      </c>
      <c r="AL70" s="442">
        <v>11.6</v>
      </c>
      <c r="AM70" s="60"/>
      <c r="AN70" s="61"/>
      <c r="AO70" s="61"/>
      <c r="AP70" s="62"/>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row>
    <row r="71" spans="1:70" s="7" customFormat="1" ht="25.5" customHeight="1" thickBot="1" x14ac:dyDescent="0.25">
      <c r="A71" s="179" t="s">
        <v>16</v>
      </c>
      <c r="B71" s="472"/>
      <c r="C71" s="472"/>
      <c r="D71" s="475"/>
      <c r="E71" s="53" t="s">
        <v>128</v>
      </c>
      <c r="F71" s="180">
        <v>2022</v>
      </c>
      <c r="G71" s="645"/>
      <c r="H71" s="53" t="s">
        <v>213</v>
      </c>
      <c r="I71" s="181" t="s">
        <v>129</v>
      </c>
      <c r="J71" s="716"/>
      <c r="K71" s="182">
        <v>298</v>
      </c>
      <c r="L71" s="483"/>
      <c r="M71" s="483"/>
      <c r="N71" s="486"/>
      <c r="O71" s="489"/>
      <c r="P71" s="483"/>
      <c r="Q71" s="492"/>
      <c r="R71" s="648"/>
      <c r="S71" s="416"/>
      <c r="T71" s="417"/>
      <c r="U71" s="615"/>
      <c r="V71" s="615"/>
      <c r="W71" s="615"/>
      <c r="X71" s="617"/>
      <c r="Y71" s="648"/>
      <c r="Z71" s="483"/>
      <c r="AA71" s="615"/>
      <c r="AB71" s="615"/>
      <c r="AC71" s="615"/>
      <c r="AD71" s="615"/>
      <c r="AE71" s="617"/>
      <c r="AF71" s="648"/>
      <c r="AG71" s="483"/>
      <c r="AH71" s="615"/>
      <c r="AI71" s="615"/>
      <c r="AJ71" s="615"/>
      <c r="AK71" s="615"/>
      <c r="AL71" s="617"/>
      <c r="AM71" s="185"/>
      <c r="AN71" s="186"/>
      <c r="AO71" s="186"/>
      <c r="AP71" s="187"/>
    </row>
    <row r="72" spans="1:70" s="7" customFormat="1" ht="25.5" customHeight="1" x14ac:dyDescent="0.2">
      <c r="A72" s="110" t="s">
        <v>16</v>
      </c>
      <c r="B72" s="701"/>
      <c r="C72" s="701" t="s">
        <v>130</v>
      </c>
      <c r="D72" s="703" t="s">
        <v>26</v>
      </c>
      <c r="E72" s="111" t="s">
        <v>122</v>
      </c>
      <c r="F72" s="111">
        <v>2022</v>
      </c>
      <c r="G72" s="705" t="s">
        <v>123</v>
      </c>
      <c r="H72" s="113" t="s">
        <v>213</v>
      </c>
      <c r="I72" s="111" t="s">
        <v>125</v>
      </c>
      <c r="J72" s="707" t="s">
        <v>132</v>
      </c>
      <c r="K72" s="112">
        <v>306</v>
      </c>
      <c r="L72" s="697">
        <v>483</v>
      </c>
      <c r="M72" s="697">
        <v>184</v>
      </c>
      <c r="N72" s="709">
        <v>71</v>
      </c>
      <c r="O72" s="711">
        <v>25</v>
      </c>
      <c r="P72" s="697">
        <v>349</v>
      </c>
      <c r="Q72" s="713">
        <v>15</v>
      </c>
      <c r="R72" s="695">
        <v>329</v>
      </c>
      <c r="S72" s="434" t="s">
        <v>127</v>
      </c>
      <c r="T72" s="436">
        <v>29.2</v>
      </c>
      <c r="U72" s="699">
        <v>47.1</v>
      </c>
      <c r="V72" s="699">
        <v>23.7</v>
      </c>
      <c r="W72" s="699">
        <v>19.5</v>
      </c>
      <c r="X72" s="693">
        <v>9.6999999999999993</v>
      </c>
      <c r="Y72" s="695">
        <v>329</v>
      </c>
      <c r="Z72" s="434" t="s">
        <v>127</v>
      </c>
      <c r="AA72" s="699">
        <v>29.2</v>
      </c>
      <c r="AB72" s="699">
        <v>43.8</v>
      </c>
      <c r="AC72" s="699">
        <v>27.1</v>
      </c>
      <c r="AD72" s="699">
        <v>23.4</v>
      </c>
      <c r="AE72" s="693">
        <v>5.8</v>
      </c>
      <c r="AF72" s="695">
        <v>107</v>
      </c>
      <c r="AG72" s="697" t="s">
        <v>127</v>
      </c>
      <c r="AH72" s="699">
        <v>13.1</v>
      </c>
      <c r="AI72" s="699">
        <v>53.3</v>
      </c>
      <c r="AJ72" s="699">
        <v>33.6</v>
      </c>
      <c r="AK72" s="699">
        <v>13.1</v>
      </c>
      <c r="AL72" s="693" t="s">
        <v>133</v>
      </c>
      <c r="AM72" s="114"/>
      <c r="AN72" s="111"/>
      <c r="AO72" s="111"/>
      <c r="AP72" s="115"/>
    </row>
    <row r="73" spans="1:70" s="7" customFormat="1" ht="25.5" customHeight="1" thickBot="1" x14ac:dyDescent="0.25">
      <c r="A73" s="116" t="s">
        <v>16</v>
      </c>
      <c r="B73" s="702"/>
      <c r="C73" s="702"/>
      <c r="D73" s="704"/>
      <c r="E73" s="117" t="s">
        <v>128</v>
      </c>
      <c r="F73" s="118">
        <v>2022</v>
      </c>
      <c r="G73" s="706"/>
      <c r="H73" s="117" t="s">
        <v>213</v>
      </c>
      <c r="I73" s="118" t="s">
        <v>129</v>
      </c>
      <c r="J73" s="708"/>
      <c r="K73" s="119">
        <v>177</v>
      </c>
      <c r="L73" s="698"/>
      <c r="M73" s="698"/>
      <c r="N73" s="710"/>
      <c r="O73" s="712"/>
      <c r="P73" s="698"/>
      <c r="Q73" s="714"/>
      <c r="R73" s="696"/>
      <c r="S73" s="435"/>
      <c r="T73" s="437"/>
      <c r="U73" s="700"/>
      <c r="V73" s="700"/>
      <c r="W73" s="700"/>
      <c r="X73" s="694"/>
      <c r="Y73" s="696"/>
      <c r="Z73" s="435"/>
      <c r="AA73" s="700"/>
      <c r="AB73" s="700"/>
      <c r="AC73" s="700"/>
      <c r="AD73" s="700"/>
      <c r="AE73" s="694"/>
      <c r="AF73" s="696"/>
      <c r="AG73" s="698"/>
      <c r="AH73" s="700"/>
      <c r="AI73" s="700"/>
      <c r="AJ73" s="700"/>
      <c r="AK73" s="700"/>
      <c r="AL73" s="694"/>
      <c r="AM73" s="120"/>
      <c r="AN73" s="118"/>
      <c r="AO73" s="118"/>
      <c r="AP73" s="121"/>
    </row>
    <row r="74" spans="1:70" s="7" customFormat="1" ht="25.5" customHeight="1" x14ac:dyDescent="0.2">
      <c r="A74" s="105" t="s">
        <v>16</v>
      </c>
      <c r="B74" s="470"/>
      <c r="C74" s="470" t="s">
        <v>134</v>
      </c>
      <c r="D74" s="473" t="s">
        <v>30</v>
      </c>
      <c r="E74" s="28" t="s">
        <v>122</v>
      </c>
      <c r="F74" s="28">
        <v>2022</v>
      </c>
      <c r="G74" s="476" t="s">
        <v>123</v>
      </c>
      <c r="H74" s="107" t="s">
        <v>213</v>
      </c>
      <c r="I74" s="22" t="s">
        <v>125</v>
      </c>
      <c r="J74" s="478" t="s">
        <v>136</v>
      </c>
      <c r="K74" s="106">
        <v>639</v>
      </c>
      <c r="L74" s="446">
        <v>127</v>
      </c>
      <c r="M74" s="446">
        <v>27</v>
      </c>
      <c r="N74" s="484">
        <v>112</v>
      </c>
      <c r="O74" s="487">
        <v>17</v>
      </c>
      <c r="P74" s="446">
        <v>172</v>
      </c>
      <c r="Q74" s="490">
        <v>29</v>
      </c>
      <c r="R74" s="444">
        <v>552</v>
      </c>
      <c r="S74" s="415" t="s">
        <v>127</v>
      </c>
      <c r="T74" s="413">
        <v>50.5</v>
      </c>
      <c r="U74" s="448">
        <v>21</v>
      </c>
      <c r="V74" s="448">
        <v>28.4</v>
      </c>
      <c r="W74" s="448">
        <v>26.8</v>
      </c>
      <c r="X74" s="442">
        <v>23.7</v>
      </c>
      <c r="Y74" s="444">
        <v>552</v>
      </c>
      <c r="Z74" s="415" t="s">
        <v>127</v>
      </c>
      <c r="AA74" s="448">
        <v>51.3</v>
      </c>
      <c r="AB74" s="448">
        <v>24.5</v>
      </c>
      <c r="AC74" s="448">
        <v>24.3</v>
      </c>
      <c r="AD74" s="448">
        <v>32.6</v>
      </c>
      <c r="AE74" s="442">
        <v>18.7</v>
      </c>
      <c r="AF74" s="444">
        <v>165</v>
      </c>
      <c r="AG74" s="446" t="s">
        <v>127</v>
      </c>
      <c r="AH74" s="448">
        <v>50.9</v>
      </c>
      <c r="AI74" s="448">
        <v>11.5</v>
      </c>
      <c r="AJ74" s="448">
        <v>37.6</v>
      </c>
      <c r="AK74" s="448">
        <v>33.9</v>
      </c>
      <c r="AL74" s="442">
        <v>17</v>
      </c>
      <c r="AM74" s="108"/>
      <c r="AN74" s="28"/>
      <c r="AO74" s="28"/>
      <c r="AP74" s="109"/>
    </row>
    <row r="75" spans="1:70" s="7" customFormat="1" ht="26.25" customHeight="1" thickBot="1" x14ac:dyDescent="0.25">
      <c r="A75" s="100" t="s">
        <v>16</v>
      </c>
      <c r="B75" s="472"/>
      <c r="C75" s="472"/>
      <c r="D75" s="475"/>
      <c r="E75" s="101" t="s">
        <v>128</v>
      </c>
      <c r="F75" s="102">
        <v>2022</v>
      </c>
      <c r="G75" s="645"/>
      <c r="H75" s="101" t="s">
        <v>213</v>
      </c>
      <c r="I75" s="172" t="s">
        <v>129</v>
      </c>
      <c r="J75" s="646"/>
      <c r="K75" s="103">
        <v>229</v>
      </c>
      <c r="L75" s="483"/>
      <c r="M75" s="483"/>
      <c r="N75" s="486"/>
      <c r="O75" s="489"/>
      <c r="P75" s="483"/>
      <c r="Q75" s="492"/>
      <c r="R75" s="648"/>
      <c r="S75" s="416"/>
      <c r="T75" s="417"/>
      <c r="U75" s="615"/>
      <c r="V75" s="615"/>
      <c r="W75" s="615"/>
      <c r="X75" s="617"/>
      <c r="Y75" s="648"/>
      <c r="Z75" s="416"/>
      <c r="AA75" s="615"/>
      <c r="AB75" s="615"/>
      <c r="AC75" s="615"/>
      <c r="AD75" s="615"/>
      <c r="AE75" s="617"/>
      <c r="AF75" s="648"/>
      <c r="AG75" s="483"/>
      <c r="AH75" s="615"/>
      <c r="AI75" s="615"/>
      <c r="AJ75" s="615"/>
      <c r="AK75" s="615"/>
      <c r="AL75" s="617"/>
      <c r="AM75" s="104"/>
      <c r="AN75" s="102"/>
      <c r="AO75" s="102"/>
      <c r="AP75" s="122"/>
    </row>
    <row r="76" spans="1:70" s="7" customFormat="1" ht="25.5" customHeight="1" x14ac:dyDescent="0.2">
      <c r="A76" s="123" t="s">
        <v>16</v>
      </c>
      <c r="B76" s="677"/>
      <c r="C76" s="677" t="s">
        <v>137</v>
      </c>
      <c r="D76" s="679" t="s">
        <v>34</v>
      </c>
      <c r="E76" s="124" t="s">
        <v>122</v>
      </c>
      <c r="F76" s="124">
        <v>2022</v>
      </c>
      <c r="G76" s="681" t="s">
        <v>123</v>
      </c>
      <c r="H76" s="126" t="s">
        <v>213</v>
      </c>
      <c r="I76" s="124" t="s">
        <v>125</v>
      </c>
      <c r="J76" s="683" t="s">
        <v>139</v>
      </c>
      <c r="K76" s="125">
        <v>453</v>
      </c>
      <c r="L76" s="675">
        <v>410</v>
      </c>
      <c r="M76" s="675">
        <v>185</v>
      </c>
      <c r="N76" s="685">
        <v>42</v>
      </c>
      <c r="O76" s="687">
        <v>117</v>
      </c>
      <c r="P76" s="675">
        <v>399</v>
      </c>
      <c r="Q76" s="689">
        <v>1</v>
      </c>
      <c r="R76" s="673">
        <v>320</v>
      </c>
      <c r="S76" s="438" t="s">
        <v>127</v>
      </c>
      <c r="T76" s="440">
        <v>18.399999999999999</v>
      </c>
      <c r="U76" s="440">
        <v>52.2</v>
      </c>
      <c r="V76" s="440">
        <v>29.4</v>
      </c>
      <c r="W76" s="440">
        <v>13.8</v>
      </c>
      <c r="X76" s="671" t="s">
        <v>127</v>
      </c>
      <c r="Y76" s="673">
        <v>323</v>
      </c>
      <c r="Z76" s="675" t="s">
        <v>127</v>
      </c>
      <c r="AA76" s="440">
        <v>29.1</v>
      </c>
      <c r="AB76" s="440">
        <v>42.4</v>
      </c>
      <c r="AC76" s="440">
        <v>28.5</v>
      </c>
      <c r="AD76" s="440">
        <v>22.6</v>
      </c>
      <c r="AE76" s="671">
        <v>6.5</v>
      </c>
      <c r="AF76" s="673">
        <v>62</v>
      </c>
      <c r="AG76" s="675" t="s">
        <v>127</v>
      </c>
      <c r="AH76" s="440" t="s">
        <v>133</v>
      </c>
      <c r="AI76" s="440">
        <v>61.3</v>
      </c>
      <c r="AJ76" s="440">
        <v>29</v>
      </c>
      <c r="AK76" s="440" t="s">
        <v>133</v>
      </c>
      <c r="AL76" s="671" t="s">
        <v>133</v>
      </c>
      <c r="AM76" s="127"/>
      <c r="AN76" s="124"/>
      <c r="AO76" s="124"/>
      <c r="AP76" s="128"/>
    </row>
    <row r="77" spans="1:70" s="7" customFormat="1" ht="25.5" customHeight="1" thickBot="1" x14ac:dyDescent="0.25">
      <c r="A77" s="129" t="s">
        <v>16</v>
      </c>
      <c r="B77" s="678"/>
      <c r="C77" s="678"/>
      <c r="D77" s="680"/>
      <c r="E77" s="130" t="s">
        <v>128</v>
      </c>
      <c r="F77" s="131">
        <v>2022</v>
      </c>
      <c r="G77" s="682"/>
      <c r="H77" s="130" t="s">
        <v>213</v>
      </c>
      <c r="I77" s="131" t="s">
        <v>129</v>
      </c>
      <c r="J77" s="684"/>
      <c r="K77" s="132">
        <v>123</v>
      </c>
      <c r="L77" s="676"/>
      <c r="M77" s="676"/>
      <c r="N77" s="686"/>
      <c r="O77" s="688"/>
      <c r="P77" s="676"/>
      <c r="Q77" s="690"/>
      <c r="R77" s="674"/>
      <c r="S77" s="439"/>
      <c r="T77" s="441"/>
      <c r="U77" s="441"/>
      <c r="V77" s="441"/>
      <c r="W77" s="441"/>
      <c r="X77" s="672"/>
      <c r="Y77" s="674"/>
      <c r="Z77" s="676"/>
      <c r="AA77" s="441"/>
      <c r="AB77" s="441"/>
      <c r="AC77" s="441"/>
      <c r="AD77" s="441"/>
      <c r="AE77" s="672"/>
      <c r="AF77" s="674"/>
      <c r="AG77" s="676"/>
      <c r="AH77" s="441"/>
      <c r="AI77" s="441"/>
      <c r="AJ77" s="441"/>
      <c r="AK77" s="441"/>
      <c r="AL77" s="672"/>
      <c r="AM77" s="133"/>
      <c r="AN77" s="131"/>
      <c r="AO77" s="131"/>
      <c r="AP77" s="134"/>
    </row>
    <row r="78" spans="1:70" s="7" customFormat="1" ht="25.5" customHeight="1" x14ac:dyDescent="0.2">
      <c r="A78" s="105" t="s">
        <v>16</v>
      </c>
      <c r="B78" s="470"/>
      <c r="C78" s="470" t="s">
        <v>140</v>
      </c>
      <c r="D78" s="473" t="s">
        <v>141</v>
      </c>
      <c r="E78" s="28" t="s">
        <v>122</v>
      </c>
      <c r="F78" s="28">
        <v>2022</v>
      </c>
      <c r="G78" s="476" t="s">
        <v>123</v>
      </c>
      <c r="H78" s="107" t="s">
        <v>213</v>
      </c>
      <c r="I78" s="22" t="s">
        <v>125</v>
      </c>
      <c r="J78" s="478" t="s">
        <v>142</v>
      </c>
      <c r="K78" s="106">
        <v>632</v>
      </c>
      <c r="L78" s="446">
        <v>182</v>
      </c>
      <c r="M78" s="446">
        <v>30</v>
      </c>
      <c r="N78" s="484">
        <v>80</v>
      </c>
      <c r="O78" s="487">
        <v>59</v>
      </c>
      <c r="P78" s="446">
        <v>208</v>
      </c>
      <c r="Q78" s="490">
        <v>3</v>
      </c>
      <c r="R78" s="444">
        <v>672</v>
      </c>
      <c r="S78" s="415" t="s">
        <v>127</v>
      </c>
      <c r="T78" s="413">
        <v>56.1</v>
      </c>
      <c r="U78" s="448">
        <v>17.7</v>
      </c>
      <c r="V78" s="448">
        <v>26.2</v>
      </c>
      <c r="W78" s="448">
        <v>28.3</v>
      </c>
      <c r="X78" s="442">
        <v>27.8</v>
      </c>
      <c r="Y78" s="444">
        <v>672</v>
      </c>
      <c r="Z78" s="446" t="s">
        <v>127</v>
      </c>
      <c r="AA78" s="448">
        <v>73.5</v>
      </c>
      <c r="AB78" s="448">
        <v>9.1</v>
      </c>
      <c r="AC78" s="448">
        <v>17.399999999999999</v>
      </c>
      <c r="AD78" s="448">
        <v>41.1</v>
      </c>
      <c r="AE78" s="442">
        <v>32.4</v>
      </c>
      <c r="AF78" s="444">
        <v>219</v>
      </c>
      <c r="AG78" s="446" t="s">
        <v>127</v>
      </c>
      <c r="AH78" s="448">
        <v>43.8</v>
      </c>
      <c r="AI78" s="448">
        <v>16.899999999999999</v>
      </c>
      <c r="AJ78" s="448">
        <v>39.299999999999997</v>
      </c>
      <c r="AK78" s="448">
        <v>35.200000000000003</v>
      </c>
      <c r="AL78" s="442">
        <v>8.6999999999999993</v>
      </c>
      <c r="AM78" s="108"/>
      <c r="AN78" s="28"/>
      <c r="AO78" s="28"/>
      <c r="AP78" s="109"/>
    </row>
    <row r="79" spans="1:70" s="7" customFormat="1" ht="25.5" customHeight="1" x14ac:dyDescent="0.2">
      <c r="A79" s="57" t="s">
        <v>16</v>
      </c>
      <c r="B79" s="517"/>
      <c r="C79" s="517"/>
      <c r="D79" s="519"/>
      <c r="E79" s="23" t="s">
        <v>128</v>
      </c>
      <c r="F79" s="22">
        <v>2022</v>
      </c>
      <c r="G79" s="477"/>
      <c r="H79" s="23" t="s">
        <v>213</v>
      </c>
      <c r="I79" s="172" t="s">
        <v>129</v>
      </c>
      <c r="J79" s="479"/>
      <c r="K79" s="58">
        <v>350</v>
      </c>
      <c r="L79" s="523"/>
      <c r="M79" s="523"/>
      <c r="N79" s="525"/>
      <c r="O79" s="527"/>
      <c r="P79" s="523"/>
      <c r="Q79" s="529"/>
      <c r="R79" s="445"/>
      <c r="S79" s="412"/>
      <c r="T79" s="414"/>
      <c r="U79" s="449"/>
      <c r="V79" s="449"/>
      <c r="W79" s="449"/>
      <c r="X79" s="443"/>
      <c r="Y79" s="445"/>
      <c r="Z79" s="447"/>
      <c r="AA79" s="449"/>
      <c r="AB79" s="449"/>
      <c r="AC79" s="449"/>
      <c r="AD79" s="449"/>
      <c r="AE79" s="443"/>
      <c r="AF79" s="445"/>
      <c r="AG79" s="447"/>
      <c r="AH79" s="449"/>
      <c r="AI79" s="449"/>
      <c r="AJ79" s="449"/>
      <c r="AK79" s="449"/>
      <c r="AL79" s="443"/>
      <c r="AM79" s="55"/>
      <c r="AN79" s="22"/>
      <c r="AO79" s="22"/>
      <c r="AP79" s="56"/>
    </row>
    <row r="80" spans="1:70" s="7" customFormat="1" ht="25.5" customHeight="1" x14ac:dyDescent="0.2">
      <c r="A80" s="70" t="s">
        <v>16</v>
      </c>
      <c r="B80" s="649"/>
      <c r="C80" s="649" t="s">
        <v>143</v>
      </c>
      <c r="D80" s="652" t="s">
        <v>144</v>
      </c>
      <c r="E80" s="71" t="s">
        <v>122</v>
      </c>
      <c r="F80" s="71">
        <v>2022</v>
      </c>
      <c r="G80" s="655" t="s">
        <v>123</v>
      </c>
      <c r="H80" s="73" t="s">
        <v>213</v>
      </c>
      <c r="I80" s="71" t="s">
        <v>125</v>
      </c>
      <c r="J80" s="657" t="s">
        <v>145</v>
      </c>
      <c r="K80" s="72">
        <v>627</v>
      </c>
      <c r="L80" s="659">
        <v>362</v>
      </c>
      <c r="M80" s="659">
        <v>40</v>
      </c>
      <c r="N80" s="662">
        <v>118</v>
      </c>
      <c r="O80" s="665">
        <v>98</v>
      </c>
      <c r="P80" s="659">
        <v>374</v>
      </c>
      <c r="Q80" s="668">
        <v>2</v>
      </c>
      <c r="R80" s="641">
        <v>667</v>
      </c>
      <c r="S80" s="419" t="s">
        <v>127</v>
      </c>
      <c r="T80" s="421">
        <v>39.9</v>
      </c>
      <c r="U80" s="643">
        <v>29.2</v>
      </c>
      <c r="V80" s="643">
        <v>30.9</v>
      </c>
      <c r="W80" s="643">
        <v>24.1</v>
      </c>
      <c r="X80" s="644">
        <v>15.7</v>
      </c>
      <c r="Y80" s="641">
        <v>667</v>
      </c>
      <c r="Z80" s="642" t="s">
        <v>127</v>
      </c>
      <c r="AA80" s="643">
        <v>62.1</v>
      </c>
      <c r="AB80" s="643">
        <v>15.6</v>
      </c>
      <c r="AC80" s="643">
        <v>22.3</v>
      </c>
      <c r="AD80" s="643">
        <v>38.1</v>
      </c>
      <c r="AE80" s="644">
        <v>24</v>
      </c>
      <c r="AF80" s="641">
        <v>210</v>
      </c>
      <c r="AG80" s="642" t="s">
        <v>127</v>
      </c>
      <c r="AH80" s="643">
        <v>43.8</v>
      </c>
      <c r="AI80" s="643">
        <v>19.5</v>
      </c>
      <c r="AJ80" s="643">
        <v>36.700000000000003</v>
      </c>
      <c r="AK80" s="643">
        <v>34.299999999999997</v>
      </c>
      <c r="AL80" s="644">
        <v>9.5</v>
      </c>
      <c r="AM80" s="74"/>
      <c r="AN80" s="71"/>
      <c r="AO80" s="71"/>
      <c r="AP80" s="75"/>
    </row>
    <row r="81" spans="1:42" s="7" customFormat="1" ht="25.5" customHeight="1" x14ac:dyDescent="0.2">
      <c r="A81" s="70" t="s">
        <v>16</v>
      </c>
      <c r="B81" s="651"/>
      <c r="C81" s="651"/>
      <c r="D81" s="654"/>
      <c r="E81" s="73" t="s">
        <v>128</v>
      </c>
      <c r="F81" s="71">
        <v>2022</v>
      </c>
      <c r="G81" s="656"/>
      <c r="H81" s="73" t="s">
        <v>213</v>
      </c>
      <c r="I81" s="71" t="s">
        <v>129</v>
      </c>
      <c r="J81" s="658"/>
      <c r="K81" s="72">
        <v>353</v>
      </c>
      <c r="L81" s="661"/>
      <c r="M81" s="661"/>
      <c r="N81" s="664"/>
      <c r="O81" s="667"/>
      <c r="P81" s="661"/>
      <c r="Q81" s="670"/>
      <c r="R81" s="641"/>
      <c r="S81" s="420"/>
      <c r="T81" s="422"/>
      <c r="U81" s="643"/>
      <c r="V81" s="643"/>
      <c r="W81" s="643"/>
      <c r="X81" s="644"/>
      <c r="Y81" s="641"/>
      <c r="Z81" s="642"/>
      <c r="AA81" s="643"/>
      <c r="AB81" s="643"/>
      <c r="AC81" s="643"/>
      <c r="AD81" s="643"/>
      <c r="AE81" s="644"/>
      <c r="AF81" s="641"/>
      <c r="AG81" s="642"/>
      <c r="AH81" s="643"/>
      <c r="AI81" s="643"/>
      <c r="AJ81" s="643"/>
      <c r="AK81" s="643"/>
      <c r="AL81" s="644"/>
      <c r="AM81" s="74"/>
      <c r="AN81" s="71"/>
      <c r="AO81" s="71"/>
      <c r="AP81" s="75"/>
    </row>
    <row r="82" spans="1:42" s="7" customFormat="1" ht="25.5" customHeight="1" x14ac:dyDescent="0.2">
      <c r="A82" s="57" t="s">
        <v>16</v>
      </c>
      <c r="B82" s="516"/>
      <c r="C82" s="516" t="s">
        <v>146</v>
      </c>
      <c r="D82" s="518" t="s">
        <v>147</v>
      </c>
      <c r="E82" s="22" t="s">
        <v>122</v>
      </c>
      <c r="F82" s="22">
        <v>2022</v>
      </c>
      <c r="G82" s="520" t="s">
        <v>123</v>
      </c>
      <c r="H82" s="23" t="s">
        <v>213</v>
      </c>
      <c r="I82" s="22" t="s">
        <v>125</v>
      </c>
      <c r="J82" s="521" t="s">
        <v>148</v>
      </c>
      <c r="K82" s="58">
        <v>628</v>
      </c>
      <c r="L82" s="522">
        <v>239</v>
      </c>
      <c r="M82" s="522">
        <v>48</v>
      </c>
      <c r="N82" s="524">
        <v>80</v>
      </c>
      <c r="O82" s="526">
        <v>97</v>
      </c>
      <c r="P82" s="522">
        <v>213</v>
      </c>
      <c r="Q82" s="528" t="s">
        <v>133</v>
      </c>
      <c r="R82" s="495">
        <v>679</v>
      </c>
      <c r="S82" s="411" t="s">
        <v>127</v>
      </c>
      <c r="T82" s="418">
        <v>56.6</v>
      </c>
      <c r="U82" s="493">
        <v>17.7</v>
      </c>
      <c r="V82" s="493">
        <v>25.8</v>
      </c>
      <c r="W82" s="493">
        <v>32.799999999999997</v>
      </c>
      <c r="X82" s="494">
        <v>23.7</v>
      </c>
      <c r="Y82" s="495">
        <v>681</v>
      </c>
      <c r="Z82" s="496" t="s">
        <v>127</v>
      </c>
      <c r="AA82" s="493">
        <v>67.7</v>
      </c>
      <c r="AB82" s="493">
        <v>11.3</v>
      </c>
      <c r="AC82" s="493">
        <v>21</v>
      </c>
      <c r="AD82" s="493">
        <v>38.6</v>
      </c>
      <c r="AE82" s="494">
        <v>29.1</v>
      </c>
      <c r="AF82" s="495">
        <v>228</v>
      </c>
      <c r="AG82" s="496" t="s">
        <v>127</v>
      </c>
      <c r="AH82" s="493">
        <v>47.4</v>
      </c>
      <c r="AI82" s="493">
        <v>10.5</v>
      </c>
      <c r="AJ82" s="493">
        <v>42.1</v>
      </c>
      <c r="AK82" s="493">
        <v>37.299999999999997</v>
      </c>
      <c r="AL82" s="494">
        <v>10.1</v>
      </c>
      <c r="AM82" s="55"/>
      <c r="AN82" s="22"/>
      <c r="AO82" s="22"/>
      <c r="AP82" s="56"/>
    </row>
    <row r="83" spans="1:42" s="7" customFormat="1" ht="25.5" customHeight="1" x14ac:dyDescent="0.2">
      <c r="A83" s="57" t="s">
        <v>16</v>
      </c>
      <c r="B83" s="517"/>
      <c r="C83" s="517"/>
      <c r="D83" s="519"/>
      <c r="E83" s="23" t="s">
        <v>128</v>
      </c>
      <c r="F83" s="22">
        <v>2022</v>
      </c>
      <c r="G83" s="477"/>
      <c r="H83" s="23" t="s">
        <v>213</v>
      </c>
      <c r="I83" s="172" t="s">
        <v>129</v>
      </c>
      <c r="J83" s="479"/>
      <c r="K83" s="58">
        <v>348</v>
      </c>
      <c r="L83" s="523"/>
      <c r="M83" s="523"/>
      <c r="N83" s="525"/>
      <c r="O83" s="527"/>
      <c r="P83" s="523"/>
      <c r="Q83" s="529"/>
      <c r="R83" s="495"/>
      <c r="S83" s="412"/>
      <c r="T83" s="414"/>
      <c r="U83" s="493"/>
      <c r="V83" s="493"/>
      <c r="W83" s="493"/>
      <c r="X83" s="494"/>
      <c r="Y83" s="495"/>
      <c r="Z83" s="496"/>
      <c r="AA83" s="493"/>
      <c r="AB83" s="493"/>
      <c r="AC83" s="493"/>
      <c r="AD83" s="493"/>
      <c r="AE83" s="494"/>
      <c r="AF83" s="495"/>
      <c r="AG83" s="496"/>
      <c r="AH83" s="493"/>
      <c r="AI83" s="493"/>
      <c r="AJ83" s="493"/>
      <c r="AK83" s="493"/>
      <c r="AL83" s="494"/>
      <c r="AM83" s="55"/>
      <c r="AN83" s="22"/>
      <c r="AO83" s="22"/>
      <c r="AP83" s="56"/>
    </row>
    <row r="84" spans="1:42" s="7" customFormat="1" ht="25.5" customHeight="1" x14ac:dyDescent="0.2">
      <c r="A84" s="70" t="s">
        <v>16</v>
      </c>
      <c r="B84" s="649"/>
      <c r="C84" s="649" t="s">
        <v>149</v>
      </c>
      <c r="D84" s="652" t="s">
        <v>150</v>
      </c>
      <c r="E84" s="71" t="s">
        <v>122</v>
      </c>
      <c r="F84" s="71">
        <v>2022</v>
      </c>
      <c r="G84" s="655" t="s">
        <v>123</v>
      </c>
      <c r="H84" s="73" t="s">
        <v>213</v>
      </c>
      <c r="I84" s="71" t="s">
        <v>125</v>
      </c>
      <c r="J84" s="657" t="s">
        <v>151</v>
      </c>
      <c r="K84" s="72">
        <v>789</v>
      </c>
      <c r="L84" s="659">
        <v>526</v>
      </c>
      <c r="M84" s="659">
        <v>82</v>
      </c>
      <c r="N84" s="662">
        <v>236</v>
      </c>
      <c r="O84" s="665">
        <v>131</v>
      </c>
      <c r="P84" s="659">
        <v>538</v>
      </c>
      <c r="Q84" s="668">
        <v>9</v>
      </c>
      <c r="R84" s="641">
        <v>933</v>
      </c>
      <c r="S84" s="419" t="s">
        <v>127</v>
      </c>
      <c r="T84" s="421">
        <v>58.3</v>
      </c>
      <c r="U84" s="643">
        <v>16.399999999999999</v>
      </c>
      <c r="V84" s="643">
        <v>25.3</v>
      </c>
      <c r="W84" s="643">
        <v>30.5</v>
      </c>
      <c r="X84" s="644">
        <v>27.8</v>
      </c>
      <c r="Y84" s="641">
        <v>935</v>
      </c>
      <c r="Z84" s="642" t="s">
        <v>127</v>
      </c>
      <c r="AA84" s="643">
        <v>71.8</v>
      </c>
      <c r="AB84" s="643">
        <v>9.5</v>
      </c>
      <c r="AC84" s="643">
        <v>18.7</v>
      </c>
      <c r="AD84" s="643">
        <v>35.799999999999997</v>
      </c>
      <c r="AE84" s="644">
        <v>35.9</v>
      </c>
      <c r="AF84" s="641">
        <v>308</v>
      </c>
      <c r="AG84" s="642" t="s">
        <v>127</v>
      </c>
      <c r="AH84" s="643">
        <v>59.1</v>
      </c>
      <c r="AI84" s="643">
        <v>11.4</v>
      </c>
      <c r="AJ84" s="643">
        <v>29.5</v>
      </c>
      <c r="AK84" s="643">
        <v>36</v>
      </c>
      <c r="AL84" s="644">
        <v>23.1</v>
      </c>
      <c r="AM84" s="74"/>
      <c r="AN84" s="71"/>
      <c r="AO84" s="71"/>
      <c r="AP84" s="75"/>
    </row>
    <row r="85" spans="1:42" s="7" customFormat="1" ht="25.5" customHeight="1" x14ac:dyDescent="0.2">
      <c r="A85" s="70" t="s">
        <v>16</v>
      </c>
      <c r="B85" s="650"/>
      <c r="C85" s="650"/>
      <c r="D85" s="653"/>
      <c r="E85" s="73" t="s">
        <v>128</v>
      </c>
      <c r="F85" s="71">
        <v>2022</v>
      </c>
      <c r="G85" s="656"/>
      <c r="H85" s="73" t="s">
        <v>213</v>
      </c>
      <c r="I85" s="71" t="s">
        <v>129</v>
      </c>
      <c r="J85" s="658"/>
      <c r="K85" s="72">
        <v>539</v>
      </c>
      <c r="L85" s="660"/>
      <c r="M85" s="660"/>
      <c r="N85" s="663"/>
      <c r="O85" s="666"/>
      <c r="P85" s="660"/>
      <c r="Q85" s="669"/>
      <c r="R85" s="641"/>
      <c r="S85" s="420"/>
      <c r="T85" s="422"/>
      <c r="U85" s="643"/>
      <c r="V85" s="643"/>
      <c r="W85" s="643"/>
      <c r="X85" s="644"/>
      <c r="Y85" s="641"/>
      <c r="Z85" s="642"/>
      <c r="AA85" s="643"/>
      <c r="AB85" s="643"/>
      <c r="AC85" s="643"/>
      <c r="AD85" s="643"/>
      <c r="AE85" s="644"/>
      <c r="AF85" s="641"/>
      <c r="AG85" s="642"/>
      <c r="AH85" s="643"/>
      <c r="AI85" s="643"/>
      <c r="AJ85" s="643"/>
      <c r="AK85" s="643"/>
      <c r="AL85" s="644"/>
      <c r="AM85" s="74"/>
      <c r="AN85" s="71"/>
      <c r="AO85" s="71"/>
      <c r="AP85" s="75"/>
    </row>
    <row r="86" spans="1:42" s="7" customFormat="1" ht="38.25" x14ac:dyDescent="0.2">
      <c r="A86" s="70" t="s">
        <v>16</v>
      </c>
      <c r="B86" s="651"/>
      <c r="C86" s="651"/>
      <c r="D86" s="654"/>
      <c r="E86" s="73" t="s">
        <v>152</v>
      </c>
      <c r="F86" s="71">
        <v>2022</v>
      </c>
      <c r="G86" s="201" t="s">
        <v>153</v>
      </c>
      <c r="H86" s="73" t="s">
        <v>213</v>
      </c>
      <c r="I86" s="174" t="s">
        <v>154</v>
      </c>
      <c r="J86" s="211" t="s">
        <v>155</v>
      </c>
      <c r="K86" s="72">
        <v>861</v>
      </c>
      <c r="L86" s="661"/>
      <c r="M86" s="661"/>
      <c r="N86" s="664"/>
      <c r="O86" s="667"/>
      <c r="P86" s="661"/>
      <c r="Q86" s="670"/>
      <c r="R86" s="199">
        <v>189</v>
      </c>
      <c r="S86" s="199" t="s">
        <v>127</v>
      </c>
      <c r="T86" s="227">
        <v>18.5</v>
      </c>
      <c r="U86" s="228">
        <v>23.3</v>
      </c>
      <c r="V86" s="228">
        <v>58.2</v>
      </c>
      <c r="W86" s="228">
        <v>13.2</v>
      </c>
      <c r="X86" s="229">
        <v>5.3</v>
      </c>
      <c r="Y86" s="200">
        <v>189</v>
      </c>
      <c r="Z86" s="191" t="s">
        <v>127</v>
      </c>
      <c r="AA86" s="228">
        <v>49.2</v>
      </c>
      <c r="AB86" s="228">
        <v>15.3</v>
      </c>
      <c r="AC86" s="228">
        <v>35.4</v>
      </c>
      <c r="AD86" s="228">
        <v>34.9</v>
      </c>
      <c r="AE86" s="252">
        <v>14.3</v>
      </c>
      <c r="AF86" s="199">
        <v>320</v>
      </c>
      <c r="AG86" s="191" t="s">
        <v>127</v>
      </c>
      <c r="AH86" s="228">
        <v>30.3</v>
      </c>
      <c r="AI86" s="228">
        <v>46.9</v>
      </c>
      <c r="AJ86" s="228">
        <v>22.8</v>
      </c>
      <c r="AK86" s="228">
        <v>20.9</v>
      </c>
      <c r="AL86" s="229">
        <v>9.4</v>
      </c>
      <c r="AM86" s="74"/>
      <c r="AN86" s="71"/>
      <c r="AO86" s="71"/>
      <c r="AP86" s="75"/>
    </row>
    <row r="87" spans="1:42" s="7" customFormat="1" ht="25.5" customHeight="1" x14ac:dyDescent="0.2">
      <c r="A87" s="57" t="s">
        <v>16</v>
      </c>
      <c r="B87" s="516"/>
      <c r="C87" s="516" t="s">
        <v>156</v>
      </c>
      <c r="D87" s="518" t="s">
        <v>157</v>
      </c>
      <c r="E87" s="22" t="s">
        <v>122</v>
      </c>
      <c r="F87" s="22">
        <v>2022</v>
      </c>
      <c r="G87" s="520" t="s">
        <v>123</v>
      </c>
      <c r="H87" s="23" t="s">
        <v>213</v>
      </c>
      <c r="I87" s="22" t="s">
        <v>125</v>
      </c>
      <c r="J87" s="521" t="s">
        <v>158</v>
      </c>
      <c r="K87" s="58">
        <v>629</v>
      </c>
      <c r="L87" s="522">
        <v>302</v>
      </c>
      <c r="M87" s="522">
        <v>41</v>
      </c>
      <c r="N87" s="524">
        <v>92</v>
      </c>
      <c r="O87" s="526">
        <v>88</v>
      </c>
      <c r="P87" s="522">
        <v>244</v>
      </c>
      <c r="Q87" s="528">
        <v>1</v>
      </c>
      <c r="R87" s="647">
        <v>678</v>
      </c>
      <c r="S87" s="411" t="s">
        <v>127</v>
      </c>
      <c r="T87" s="418">
        <v>49.9</v>
      </c>
      <c r="U87" s="614">
        <v>20.8</v>
      </c>
      <c r="V87" s="614">
        <v>29.4</v>
      </c>
      <c r="W87" s="614">
        <v>24</v>
      </c>
      <c r="X87" s="616">
        <v>25.8</v>
      </c>
      <c r="Y87" s="647">
        <v>678</v>
      </c>
      <c r="Z87" s="522" t="s">
        <v>127</v>
      </c>
      <c r="AA87" s="614">
        <v>65.599999999999994</v>
      </c>
      <c r="AB87" s="614">
        <v>13.9</v>
      </c>
      <c r="AC87" s="614">
        <v>20.5</v>
      </c>
      <c r="AD87" s="614">
        <v>39.1</v>
      </c>
      <c r="AE87" s="616">
        <v>26.5</v>
      </c>
      <c r="AF87" s="647">
        <v>228</v>
      </c>
      <c r="AG87" s="522" t="s">
        <v>127</v>
      </c>
      <c r="AH87" s="614">
        <v>45.6</v>
      </c>
      <c r="AI87" s="614">
        <v>18.399999999999999</v>
      </c>
      <c r="AJ87" s="614">
        <v>36</v>
      </c>
      <c r="AK87" s="614">
        <v>33.799999999999997</v>
      </c>
      <c r="AL87" s="616">
        <v>11.8</v>
      </c>
      <c r="AM87" s="55"/>
      <c r="AN87" s="22"/>
      <c r="AO87" s="22"/>
      <c r="AP87" s="56"/>
    </row>
    <row r="88" spans="1:42" s="7" customFormat="1" ht="26.25" customHeight="1" thickBot="1" x14ac:dyDescent="0.25">
      <c r="A88" s="100" t="s">
        <v>16</v>
      </c>
      <c r="B88" s="472"/>
      <c r="C88" s="472"/>
      <c r="D88" s="475"/>
      <c r="E88" s="101" t="s">
        <v>128</v>
      </c>
      <c r="F88" s="102">
        <v>2022</v>
      </c>
      <c r="G88" s="645"/>
      <c r="H88" s="101" t="s">
        <v>213</v>
      </c>
      <c r="I88" s="172" t="s">
        <v>129</v>
      </c>
      <c r="J88" s="646"/>
      <c r="K88" s="103">
        <v>354</v>
      </c>
      <c r="L88" s="483"/>
      <c r="M88" s="483"/>
      <c r="N88" s="486"/>
      <c r="O88" s="489"/>
      <c r="P88" s="483"/>
      <c r="Q88" s="492"/>
      <c r="R88" s="648"/>
      <c r="S88" s="416"/>
      <c r="T88" s="417"/>
      <c r="U88" s="615"/>
      <c r="V88" s="615"/>
      <c r="W88" s="615"/>
      <c r="X88" s="617"/>
      <c r="Y88" s="648"/>
      <c r="Z88" s="483"/>
      <c r="AA88" s="615"/>
      <c r="AB88" s="615"/>
      <c r="AC88" s="615"/>
      <c r="AD88" s="615"/>
      <c r="AE88" s="617"/>
      <c r="AF88" s="648"/>
      <c r="AG88" s="483"/>
      <c r="AH88" s="615"/>
      <c r="AI88" s="615"/>
      <c r="AJ88" s="615"/>
      <c r="AK88" s="615"/>
      <c r="AL88" s="617"/>
      <c r="AM88" s="104"/>
      <c r="AN88" s="102"/>
      <c r="AO88" s="102"/>
      <c r="AP88" s="122"/>
    </row>
    <row r="89" spans="1:42" s="7" customFormat="1" ht="25.5" customHeight="1" x14ac:dyDescent="0.2">
      <c r="A89" s="135" t="s">
        <v>16</v>
      </c>
      <c r="B89" s="618"/>
      <c r="C89" s="618" t="s">
        <v>159</v>
      </c>
      <c r="D89" s="620" t="s">
        <v>160</v>
      </c>
      <c r="E89" s="136" t="s">
        <v>122</v>
      </c>
      <c r="F89" s="136">
        <v>2022</v>
      </c>
      <c r="G89" s="622" t="s">
        <v>123</v>
      </c>
      <c r="H89" s="138" t="s">
        <v>213</v>
      </c>
      <c r="I89" s="136" t="s">
        <v>125</v>
      </c>
      <c r="J89" s="624" t="s">
        <v>161</v>
      </c>
      <c r="K89" s="137">
        <v>702</v>
      </c>
      <c r="L89" s="626">
        <v>1074</v>
      </c>
      <c r="M89" s="628">
        <v>418</v>
      </c>
      <c r="N89" s="630">
        <v>91</v>
      </c>
      <c r="O89" s="632">
        <v>67</v>
      </c>
      <c r="P89" s="628">
        <v>930</v>
      </c>
      <c r="Q89" s="634">
        <v>3</v>
      </c>
      <c r="R89" s="636">
        <v>688</v>
      </c>
      <c r="S89" s="637" t="s">
        <v>127</v>
      </c>
      <c r="T89" s="639">
        <v>24.6</v>
      </c>
      <c r="U89" s="610">
        <v>48.7</v>
      </c>
      <c r="V89" s="610">
        <v>26.7</v>
      </c>
      <c r="W89" s="610">
        <v>16.399999999999999</v>
      </c>
      <c r="X89" s="611">
        <v>8.1</v>
      </c>
      <c r="Y89" s="636">
        <v>687</v>
      </c>
      <c r="Z89" s="637" t="s">
        <v>127</v>
      </c>
      <c r="AA89" s="610">
        <v>38.299999999999997</v>
      </c>
      <c r="AB89" s="610">
        <v>35.5</v>
      </c>
      <c r="AC89" s="610">
        <v>26.2</v>
      </c>
      <c r="AD89" s="610">
        <v>29.1</v>
      </c>
      <c r="AE89" s="611">
        <v>9.1999999999999993</v>
      </c>
      <c r="AF89" s="636">
        <v>228</v>
      </c>
      <c r="AG89" s="628" t="s">
        <v>127</v>
      </c>
      <c r="AH89" s="610">
        <v>18.899999999999999</v>
      </c>
      <c r="AI89" s="610">
        <v>46.5</v>
      </c>
      <c r="AJ89" s="610">
        <v>34.6</v>
      </c>
      <c r="AK89" s="610">
        <v>15.4</v>
      </c>
      <c r="AL89" s="611" t="s">
        <v>133</v>
      </c>
      <c r="AM89" s="139"/>
      <c r="AN89" s="136"/>
      <c r="AO89" s="136"/>
      <c r="AP89" s="140"/>
    </row>
    <row r="90" spans="1:42" s="7" customFormat="1" ht="25.5" customHeight="1" x14ac:dyDescent="0.2">
      <c r="A90" s="76" t="s">
        <v>16</v>
      </c>
      <c r="B90" s="619"/>
      <c r="C90" s="619"/>
      <c r="D90" s="621"/>
      <c r="E90" s="79" t="s">
        <v>128</v>
      </c>
      <c r="F90" s="77">
        <v>2022</v>
      </c>
      <c r="G90" s="623"/>
      <c r="H90" s="79" t="s">
        <v>213</v>
      </c>
      <c r="I90" s="77" t="s">
        <v>129</v>
      </c>
      <c r="J90" s="625"/>
      <c r="K90" s="78">
        <v>372</v>
      </c>
      <c r="L90" s="627"/>
      <c r="M90" s="629"/>
      <c r="N90" s="631"/>
      <c r="O90" s="633"/>
      <c r="P90" s="629"/>
      <c r="Q90" s="635"/>
      <c r="R90" s="607"/>
      <c r="S90" s="638"/>
      <c r="T90" s="640"/>
      <c r="U90" s="580"/>
      <c r="V90" s="580"/>
      <c r="W90" s="580"/>
      <c r="X90" s="582"/>
      <c r="Y90" s="607"/>
      <c r="Z90" s="638"/>
      <c r="AA90" s="580"/>
      <c r="AB90" s="580"/>
      <c r="AC90" s="580"/>
      <c r="AD90" s="580"/>
      <c r="AE90" s="582"/>
      <c r="AF90" s="607"/>
      <c r="AG90" s="609"/>
      <c r="AH90" s="580"/>
      <c r="AI90" s="580"/>
      <c r="AJ90" s="580"/>
      <c r="AK90" s="580"/>
      <c r="AL90" s="582"/>
      <c r="AM90" s="80"/>
      <c r="AN90" s="77"/>
      <c r="AO90" s="77"/>
      <c r="AP90" s="81"/>
    </row>
    <row r="91" spans="1:42" s="7" customFormat="1" ht="25.5" customHeight="1" x14ac:dyDescent="0.2">
      <c r="A91" s="57" t="s">
        <v>16</v>
      </c>
      <c r="B91" s="516"/>
      <c r="C91" s="516" t="s">
        <v>162</v>
      </c>
      <c r="D91" s="518" t="s">
        <v>163</v>
      </c>
      <c r="E91" s="22" t="s">
        <v>122</v>
      </c>
      <c r="F91" s="22">
        <v>2022</v>
      </c>
      <c r="G91" s="520" t="s">
        <v>123</v>
      </c>
      <c r="H91" s="23" t="s">
        <v>213</v>
      </c>
      <c r="I91" s="22" t="s">
        <v>125</v>
      </c>
      <c r="J91" s="521" t="s">
        <v>164</v>
      </c>
      <c r="K91" s="58">
        <v>747</v>
      </c>
      <c r="L91" s="612">
        <v>1573</v>
      </c>
      <c r="M91" s="522">
        <v>641</v>
      </c>
      <c r="N91" s="524">
        <v>172</v>
      </c>
      <c r="O91" s="526">
        <v>185</v>
      </c>
      <c r="P91" s="522">
        <v>1248</v>
      </c>
      <c r="Q91" s="528">
        <v>2</v>
      </c>
      <c r="R91" s="495">
        <v>763</v>
      </c>
      <c r="S91" s="411" t="s">
        <v>127</v>
      </c>
      <c r="T91" s="418">
        <v>20.100000000000001</v>
      </c>
      <c r="U91" s="493">
        <v>48.9</v>
      </c>
      <c r="V91" s="493">
        <v>31.1</v>
      </c>
      <c r="W91" s="493">
        <v>13.4</v>
      </c>
      <c r="X91" s="494">
        <v>6.7</v>
      </c>
      <c r="Y91" s="495">
        <v>767</v>
      </c>
      <c r="Z91" s="496" t="s">
        <v>127</v>
      </c>
      <c r="AA91" s="493">
        <v>35.6</v>
      </c>
      <c r="AB91" s="493">
        <v>36.5</v>
      </c>
      <c r="AC91" s="493">
        <v>27.9</v>
      </c>
      <c r="AD91" s="493">
        <v>26.3</v>
      </c>
      <c r="AE91" s="494">
        <v>9.3000000000000007</v>
      </c>
      <c r="AF91" s="495">
        <v>264</v>
      </c>
      <c r="AG91" s="496" t="s">
        <v>127</v>
      </c>
      <c r="AH91" s="493">
        <v>23.9</v>
      </c>
      <c r="AI91" s="493">
        <v>44.3</v>
      </c>
      <c r="AJ91" s="493">
        <v>31.8</v>
      </c>
      <c r="AK91" s="493">
        <v>18.600000000000001</v>
      </c>
      <c r="AL91" s="494">
        <v>5.3</v>
      </c>
      <c r="AM91" s="55"/>
      <c r="AN91" s="22"/>
      <c r="AO91" s="22"/>
      <c r="AP91" s="56"/>
    </row>
    <row r="92" spans="1:42" s="7" customFormat="1" ht="25.5" customHeight="1" x14ac:dyDescent="0.2">
      <c r="A92" s="57" t="s">
        <v>16</v>
      </c>
      <c r="B92" s="471"/>
      <c r="C92" s="471"/>
      <c r="D92" s="474"/>
      <c r="E92" s="23" t="s">
        <v>128</v>
      </c>
      <c r="F92" s="22">
        <v>2022</v>
      </c>
      <c r="G92" s="477"/>
      <c r="H92" s="23" t="s">
        <v>213</v>
      </c>
      <c r="I92" s="172" t="s">
        <v>129</v>
      </c>
      <c r="J92" s="479"/>
      <c r="K92" s="58">
        <v>416</v>
      </c>
      <c r="L92" s="481"/>
      <c r="M92" s="447"/>
      <c r="N92" s="485"/>
      <c r="O92" s="488"/>
      <c r="P92" s="447"/>
      <c r="Q92" s="491"/>
      <c r="R92" s="495"/>
      <c r="S92" s="412"/>
      <c r="T92" s="414"/>
      <c r="U92" s="493"/>
      <c r="V92" s="493"/>
      <c r="W92" s="493"/>
      <c r="X92" s="494"/>
      <c r="Y92" s="495"/>
      <c r="Z92" s="496"/>
      <c r="AA92" s="493"/>
      <c r="AB92" s="493"/>
      <c r="AC92" s="493"/>
      <c r="AD92" s="493"/>
      <c r="AE92" s="494"/>
      <c r="AF92" s="495"/>
      <c r="AG92" s="496"/>
      <c r="AH92" s="493"/>
      <c r="AI92" s="493"/>
      <c r="AJ92" s="493"/>
      <c r="AK92" s="493"/>
      <c r="AL92" s="494"/>
      <c r="AM92" s="55"/>
      <c r="AN92" s="22"/>
      <c r="AO92" s="22"/>
      <c r="AP92" s="56"/>
    </row>
    <row r="93" spans="1:42" s="7" customFormat="1" ht="38.25" x14ac:dyDescent="0.2">
      <c r="A93" s="57" t="s">
        <v>16</v>
      </c>
      <c r="B93" s="517"/>
      <c r="C93" s="517"/>
      <c r="D93" s="519"/>
      <c r="E93" s="23" t="s">
        <v>152</v>
      </c>
      <c r="F93" s="22">
        <v>2022</v>
      </c>
      <c r="G93" s="202" t="s">
        <v>153</v>
      </c>
      <c r="H93" s="23" t="s">
        <v>213</v>
      </c>
      <c r="I93" s="173" t="s">
        <v>154</v>
      </c>
      <c r="J93" s="213" t="s">
        <v>155</v>
      </c>
      <c r="K93" s="58">
        <v>410</v>
      </c>
      <c r="L93" s="613"/>
      <c r="M93" s="523"/>
      <c r="N93" s="525"/>
      <c r="O93" s="527"/>
      <c r="P93" s="523"/>
      <c r="Q93" s="529"/>
      <c r="R93" s="55"/>
      <c r="S93" s="59"/>
      <c r="T93" s="233"/>
      <c r="U93" s="231"/>
      <c r="V93" s="231"/>
      <c r="W93" s="231"/>
      <c r="X93" s="234"/>
      <c r="Y93" s="55"/>
      <c r="Z93" s="23"/>
      <c r="AA93" s="231"/>
      <c r="AB93" s="231"/>
      <c r="AC93" s="231"/>
      <c r="AD93" s="231"/>
      <c r="AE93" s="232"/>
      <c r="AF93" s="59">
        <v>398</v>
      </c>
      <c r="AG93" s="23" t="s">
        <v>127</v>
      </c>
      <c r="AH93" s="231">
        <v>13.3</v>
      </c>
      <c r="AI93" s="231">
        <v>67.3</v>
      </c>
      <c r="AJ93" s="231">
        <v>19.3</v>
      </c>
      <c r="AK93" s="231">
        <v>10.1</v>
      </c>
      <c r="AL93" s="232" t="s">
        <v>127</v>
      </c>
      <c r="AM93" s="55"/>
      <c r="AN93" s="22"/>
      <c r="AO93" s="22"/>
      <c r="AP93" s="56"/>
    </row>
    <row r="94" spans="1:42" s="7" customFormat="1" ht="25.5" customHeight="1" x14ac:dyDescent="0.2">
      <c r="A94" s="76" t="s">
        <v>16</v>
      </c>
      <c r="B94" s="589"/>
      <c r="C94" s="589" t="s">
        <v>166</v>
      </c>
      <c r="D94" s="591" t="s">
        <v>167</v>
      </c>
      <c r="E94" s="77" t="s">
        <v>122</v>
      </c>
      <c r="F94" s="77">
        <v>2022</v>
      </c>
      <c r="G94" s="593" t="s">
        <v>123</v>
      </c>
      <c r="H94" s="79" t="s">
        <v>213</v>
      </c>
      <c r="I94" s="77" t="s">
        <v>125</v>
      </c>
      <c r="J94" s="595" t="s">
        <v>168</v>
      </c>
      <c r="K94" s="78">
        <v>689</v>
      </c>
      <c r="L94" s="597">
        <v>1057</v>
      </c>
      <c r="M94" s="599">
        <v>373</v>
      </c>
      <c r="N94" s="601">
        <v>105</v>
      </c>
      <c r="O94" s="603">
        <v>96</v>
      </c>
      <c r="P94" s="599">
        <v>813</v>
      </c>
      <c r="Q94" s="605">
        <v>2</v>
      </c>
      <c r="R94" s="607">
        <v>687</v>
      </c>
      <c r="S94" s="427" t="s">
        <v>127</v>
      </c>
      <c r="T94" s="429">
        <v>39.700000000000003</v>
      </c>
      <c r="U94" s="580">
        <v>33</v>
      </c>
      <c r="V94" s="580">
        <v>27.2</v>
      </c>
      <c r="W94" s="580">
        <v>23.4</v>
      </c>
      <c r="X94" s="582">
        <v>16.3</v>
      </c>
      <c r="Y94" s="607">
        <v>687</v>
      </c>
      <c r="Z94" s="427" t="s">
        <v>127</v>
      </c>
      <c r="AA94" s="580">
        <v>49.8</v>
      </c>
      <c r="AB94" s="580">
        <v>26.1</v>
      </c>
      <c r="AC94" s="580">
        <v>24.2</v>
      </c>
      <c r="AD94" s="580">
        <v>29.5</v>
      </c>
      <c r="AE94" s="582">
        <v>20.2</v>
      </c>
      <c r="AF94" s="607">
        <v>229</v>
      </c>
      <c r="AG94" s="609" t="s">
        <v>127</v>
      </c>
      <c r="AH94" s="580">
        <v>30.1</v>
      </c>
      <c r="AI94" s="580">
        <v>37.1</v>
      </c>
      <c r="AJ94" s="580">
        <v>32.799999999999997</v>
      </c>
      <c r="AK94" s="580">
        <v>23.6</v>
      </c>
      <c r="AL94" s="582">
        <v>6.6</v>
      </c>
      <c r="AM94" s="80"/>
      <c r="AN94" s="77"/>
      <c r="AO94" s="77"/>
      <c r="AP94" s="81"/>
    </row>
    <row r="95" spans="1:42" s="7" customFormat="1" ht="25.5" customHeight="1" thickBot="1" x14ac:dyDescent="0.25">
      <c r="A95" s="141" t="s">
        <v>16</v>
      </c>
      <c r="B95" s="590"/>
      <c r="C95" s="590"/>
      <c r="D95" s="592"/>
      <c r="E95" s="142" t="s">
        <v>128</v>
      </c>
      <c r="F95" s="143">
        <v>2022</v>
      </c>
      <c r="G95" s="594"/>
      <c r="H95" s="142" t="s">
        <v>213</v>
      </c>
      <c r="I95" s="143" t="s">
        <v>129</v>
      </c>
      <c r="J95" s="596"/>
      <c r="K95" s="144">
        <v>368</v>
      </c>
      <c r="L95" s="598"/>
      <c r="M95" s="600"/>
      <c r="N95" s="602"/>
      <c r="O95" s="604"/>
      <c r="P95" s="600"/>
      <c r="Q95" s="606"/>
      <c r="R95" s="608"/>
      <c r="S95" s="428"/>
      <c r="T95" s="430"/>
      <c r="U95" s="581"/>
      <c r="V95" s="581"/>
      <c r="W95" s="581"/>
      <c r="X95" s="583"/>
      <c r="Y95" s="608"/>
      <c r="Z95" s="428"/>
      <c r="AA95" s="581"/>
      <c r="AB95" s="581"/>
      <c r="AC95" s="581"/>
      <c r="AD95" s="581"/>
      <c r="AE95" s="583"/>
      <c r="AF95" s="608"/>
      <c r="AG95" s="600"/>
      <c r="AH95" s="581"/>
      <c r="AI95" s="581"/>
      <c r="AJ95" s="581"/>
      <c r="AK95" s="581"/>
      <c r="AL95" s="583"/>
      <c r="AM95" s="145"/>
      <c r="AN95" s="143"/>
      <c r="AO95" s="143"/>
      <c r="AP95" s="146"/>
    </row>
    <row r="96" spans="1:42" s="7" customFormat="1" ht="25.5" customHeight="1" x14ac:dyDescent="0.2">
      <c r="A96" s="105" t="s">
        <v>16</v>
      </c>
      <c r="B96" s="470"/>
      <c r="C96" s="470" t="s">
        <v>169</v>
      </c>
      <c r="D96" s="473" t="s">
        <v>170</v>
      </c>
      <c r="E96" s="28" t="s">
        <v>122</v>
      </c>
      <c r="F96" s="28">
        <v>2022</v>
      </c>
      <c r="G96" s="476" t="s">
        <v>123</v>
      </c>
      <c r="H96" s="107" t="s">
        <v>213</v>
      </c>
      <c r="I96" s="22" t="s">
        <v>125</v>
      </c>
      <c r="J96" s="478" t="s">
        <v>158</v>
      </c>
      <c r="K96" s="106">
        <v>805</v>
      </c>
      <c r="L96" s="446">
        <v>673</v>
      </c>
      <c r="M96" s="446">
        <v>45</v>
      </c>
      <c r="N96" s="484">
        <v>285</v>
      </c>
      <c r="O96" s="487">
        <v>125</v>
      </c>
      <c r="P96" s="446">
        <v>636</v>
      </c>
      <c r="Q96" s="490">
        <v>9</v>
      </c>
      <c r="R96" s="584">
        <v>1123</v>
      </c>
      <c r="S96" s="415" t="s">
        <v>127</v>
      </c>
      <c r="T96" s="413">
        <v>53.3</v>
      </c>
      <c r="U96" s="448">
        <v>23.4</v>
      </c>
      <c r="V96" s="448">
        <v>23.3</v>
      </c>
      <c r="W96" s="448">
        <v>25.1</v>
      </c>
      <c r="X96" s="442">
        <v>28.1</v>
      </c>
      <c r="Y96" s="584">
        <v>1123</v>
      </c>
      <c r="Z96" s="415" t="s">
        <v>127</v>
      </c>
      <c r="AA96" s="448">
        <v>57.4</v>
      </c>
      <c r="AB96" s="448">
        <v>19</v>
      </c>
      <c r="AC96" s="448">
        <v>23.6</v>
      </c>
      <c r="AD96" s="448">
        <v>34.6</v>
      </c>
      <c r="AE96" s="442">
        <v>22.8</v>
      </c>
      <c r="AF96" s="444">
        <v>362</v>
      </c>
      <c r="AG96" s="446" t="s">
        <v>127</v>
      </c>
      <c r="AH96" s="448">
        <v>45</v>
      </c>
      <c r="AI96" s="448">
        <v>20.2</v>
      </c>
      <c r="AJ96" s="448">
        <v>34.799999999999997</v>
      </c>
      <c r="AK96" s="448">
        <v>33.4</v>
      </c>
      <c r="AL96" s="442">
        <v>11.6</v>
      </c>
      <c r="AM96" s="108"/>
      <c r="AN96" s="28"/>
      <c r="AO96" s="28"/>
      <c r="AP96" s="109"/>
    </row>
    <row r="97" spans="1:42" s="7" customFormat="1" ht="25.5" customHeight="1" x14ac:dyDescent="0.2">
      <c r="A97" s="57" t="s">
        <v>16</v>
      </c>
      <c r="B97" s="471"/>
      <c r="C97" s="471"/>
      <c r="D97" s="474"/>
      <c r="E97" s="23" t="s">
        <v>128</v>
      </c>
      <c r="F97" s="22">
        <v>2022</v>
      </c>
      <c r="G97" s="477"/>
      <c r="H97" s="23" t="s">
        <v>213</v>
      </c>
      <c r="I97" s="172" t="s">
        <v>129</v>
      </c>
      <c r="J97" s="479"/>
      <c r="K97" s="58">
        <v>710</v>
      </c>
      <c r="L97" s="447"/>
      <c r="M97" s="447"/>
      <c r="N97" s="485"/>
      <c r="O97" s="488"/>
      <c r="P97" s="447"/>
      <c r="Q97" s="491"/>
      <c r="R97" s="585"/>
      <c r="S97" s="412"/>
      <c r="T97" s="414"/>
      <c r="U97" s="449"/>
      <c r="V97" s="449"/>
      <c r="W97" s="449"/>
      <c r="X97" s="443"/>
      <c r="Y97" s="585"/>
      <c r="Z97" s="412"/>
      <c r="AA97" s="449"/>
      <c r="AB97" s="449"/>
      <c r="AC97" s="449"/>
      <c r="AD97" s="449"/>
      <c r="AE97" s="443"/>
      <c r="AF97" s="445"/>
      <c r="AG97" s="447"/>
      <c r="AH97" s="449"/>
      <c r="AI97" s="449"/>
      <c r="AJ97" s="449"/>
      <c r="AK97" s="449"/>
      <c r="AL97" s="443"/>
      <c r="AM97" s="55"/>
      <c r="AN97" s="22"/>
      <c r="AO97" s="22"/>
      <c r="AP97" s="56"/>
    </row>
    <row r="98" spans="1:42" s="7" customFormat="1" ht="38.25" x14ac:dyDescent="0.2">
      <c r="A98" s="57" t="s">
        <v>16</v>
      </c>
      <c r="B98" s="517"/>
      <c r="C98" s="517"/>
      <c r="D98" s="519"/>
      <c r="E98" s="23" t="s">
        <v>152</v>
      </c>
      <c r="F98" s="22">
        <v>2022</v>
      </c>
      <c r="G98" s="203" t="s">
        <v>153</v>
      </c>
      <c r="H98" s="23" t="s">
        <v>213</v>
      </c>
      <c r="I98" s="22" t="s">
        <v>154</v>
      </c>
      <c r="J98" s="213" t="s">
        <v>155</v>
      </c>
      <c r="K98" s="58">
        <v>563</v>
      </c>
      <c r="L98" s="523"/>
      <c r="M98" s="523"/>
      <c r="N98" s="525"/>
      <c r="O98" s="527"/>
      <c r="P98" s="523"/>
      <c r="Q98" s="529"/>
      <c r="R98" s="55">
        <v>100</v>
      </c>
      <c r="S98" s="59" t="s">
        <v>127</v>
      </c>
      <c r="T98" s="233">
        <v>45</v>
      </c>
      <c r="U98" s="231">
        <v>10</v>
      </c>
      <c r="V98" s="231">
        <v>45</v>
      </c>
      <c r="W98" s="231">
        <v>23</v>
      </c>
      <c r="X98" s="234">
        <v>22</v>
      </c>
      <c r="Y98" s="55">
        <v>100</v>
      </c>
      <c r="Z98" s="23" t="s">
        <v>127</v>
      </c>
      <c r="AA98" s="231">
        <v>62</v>
      </c>
      <c r="AB98" s="231" t="s">
        <v>133</v>
      </c>
      <c r="AC98" s="231">
        <v>34</v>
      </c>
      <c r="AD98" s="231">
        <v>44</v>
      </c>
      <c r="AE98" s="232">
        <v>18</v>
      </c>
      <c r="AF98" s="59">
        <v>220</v>
      </c>
      <c r="AG98" s="23" t="s">
        <v>127</v>
      </c>
      <c r="AH98" s="231">
        <v>35.9</v>
      </c>
      <c r="AI98" s="231">
        <v>39.1</v>
      </c>
      <c r="AJ98" s="231">
        <v>25</v>
      </c>
      <c r="AK98" s="231">
        <v>21.4</v>
      </c>
      <c r="AL98" s="232">
        <v>14.5</v>
      </c>
      <c r="AM98" s="55"/>
      <c r="AN98" s="22"/>
      <c r="AO98" s="22"/>
      <c r="AP98" s="56"/>
    </row>
    <row r="99" spans="1:42" s="7" customFormat="1" ht="38.25" x14ac:dyDescent="0.2">
      <c r="A99" s="82" t="s">
        <v>16</v>
      </c>
      <c r="B99" s="83"/>
      <c r="C99" s="83" t="s">
        <v>171</v>
      </c>
      <c r="D99" s="84" t="s">
        <v>172</v>
      </c>
      <c r="E99" s="85" t="s">
        <v>122</v>
      </c>
      <c r="F99" s="85">
        <v>2022</v>
      </c>
      <c r="G99" s="204" t="s">
        <v>123</v>
      </c>
      <c r="H99" s="87" t="s">
        <v>213</v>
      </c>
      <c r="I99" s="85" t="s">
        <v>125</v>
      </c>
      <c r="J99" s="214" t="s">
        <v>173</v>
      </c>
      <c r="K99" s="86">
        <v>871</v>
      </c>
      <c r="L99" s="87">
        <v>282</v>
      </c>
      <c r="M99" s="87">
        <v>16</v>
      </c>
      <c r="N99" s="90">
        <v>97</v>
      </c>
      <c r="O99" s="86">
        <v>59</v>
      </c>
      <c r="P99" s="87">
        <v>290</v>
      </c>
      <c r="Q99" s="88">
        <v>2</v>
      </c>
      <c r="R99" s="91">
        <v>404</v>
      </c>
      <c r="S99" s="89" t="s">
        <v>127</v>
      </c>
      <c r="T99" s="235">
        <v>66.8</v>
      </c>
      <c r="U99" s="236">
        <v>10.6</v>
      </c>
      <c r="V99" s="236">
        <v>22.5</v>
      </c>
      <c r="W99" s="236">
        <v>29.7</v>
      </c>
      <c r="X99" s="237">
        <v>37.1</v>
      </c>
      <c r="Y99" s="91">
        <v>404</v>
      </c>
      <c r="Z99" s="89" t="s">
        <v>127</v>
      </c>
      <c r="AA99" s="236">
        <v>69.3</v>
      </c>
      <c r="AB99" s="236">
        <v>11.4</v>
      </c>
      <c r="AC99" s="236">
        <v>19.3</v>
      </c>
      <c r="AD99" s="236">
        <v>27.5</v>
      </c>
      <c r="AE99" s="238">
        <v>41.8</v>
      </c>
      <c r="AF99" s="89">
        <v>108</v>
      </c>
      <c r="AG99" s="87" t="s">
        <v>127</v>
      </c>
      <c r="AH99" s="236">
        <v>37</v>
      </c>
      <c r="AI99" s="236">
        <v>22.2</v>
      </c>
      <c r="AJ99" s="236">
        <v>40.700000000000003</v>
      </c>
      <c r="AK99" s="236">
        <v>30.6</v>
      </c>
      <c r="AL99" s="238" t="s">
        <v>133</v>
      </c>
      <c r="AM99" s="91"/>
      <c r="AN99" s="85"/>
      <c r="AO99" s="85"/>
      <c r="AP99" s="92"/>
    </row>
    <row r="100" spans="1:42" s="7" customFormat="1" ht="25.5" customHeight="1" x14ac:dyDescent="0.2">
      <c r="A100" s="57" t="s">
        <v>16</v>
      </c>
      <c r="B100" s="516"/>
      <c r="C100" s="516" t="s">
        <v>174</v>
      </c>
      <c r="D100" s="518" t="s">
        <v>175</v>
      </c>
      <c r="E100" s="22" t="s">
        <v>122</v>
      </c>
      <c r="F100" s="22">
        <v>2022</v>
      </c>
      <c r="G100" s="520" t="s">
        <v>123</v>
      </c>
      <c r="H100" s="23" t="s">
        <v>213</v>
      </c>
      <c r="I100" s="22" t="s">
        <v>125</v>
      </c>
      <c r="J100" s="521" t="s">
        <v>176</v>
      </c>
      <c r="K100" s="58">
        <v>848</v>
      </c>
      <c r="L100" s="522">
        <v>158</v>
      </c>
      <c r="M100" s="522">
        <v>10</v>
      </c>
      <c r="N100" s="524">
        <v>108</v>
      </c>
      <c r="O100" s="526">
        <v>45</v>
      </c>
      <c r="P100" s="522">
        <v>250</v>
      </c>
      <c r="Q100" s="528">
        <v>4</v>
      </c>
      <c r="R100" s="495">
        <v>783</v>
      </c>
      <c r="S100" s="411" t="s">
        <v>127</v>
      </c>
      <c r="T100" s="418">
        <v>80.7</v>
      </c>
      <c r="U100" s="493" t="s">
        <v>127</v>
      </c>
      <c r="V100" s="493">
        <v>14.6</v>
      </c>
      <c r="W100" s="493">
        <v>27.5</v>
      </c>
      <c r="X100" s="494">
        <v>53.3</v>
      </c>
      <c r="Y100" s="495">
        <v>783</v>
      </c>
      <c r="Z100" s="411" t="s">
        <v>127</v>
      </c>
      <c r="AA100" s="493">
        <v>84.4</v>
      </c>
      <c r="AB100" s="493" t="s">
        <v>127</v>
      </c>
      <c r="AC100" s="493">
        <v>11.5</v>
      </c>
      <c r="AD100" s="493">
        <v>32.1</v>
      </c>
      <c r="AE100" s="494">
        <v>52.4</v>
      </c>
      <c r="AF100" s="495">
        <v>235</v>
      </c>
      <c r="AG100" s="496" t="s">
        <v>127</v>
      </c>
      <c r="AH100" s="493">
        <v>68.5</v>
      </c>
      <c r="AI100" s="493">
        <v>5.5</v>
      </c>
      <c r="AJ100" s="493">
        <v>26</v>
      </c>
      <c r="AK100" s="493">
        <v>46.4</v>
      </c>
      <c r="AL100" s="494">
        <v>22.1</v>
      </c>
      <c r="AM100" s="55"/>
      <c r="AN100" s="22"/>
      <c r="AO100" s="22"/>
      <c r="AP100" s="56"/>
    </row>
    <row r="101" spans="1:42" s="7" customFormat="1" ht="25.5" customHeight="1" x14ac:dyDescent="0.2">
      <c r="A101" s="57" t="s">
        <v>16</v>
      </c>
      <c r="B101" s="517"/>
      <c r="C101" s="517"/>
      <c r="D101" s="519"/>
      <c r="E101" s="23" t="s">
        <v>128</v>
      </c>
      <c r="F101" s="22">
        <v>2022</v>
      </c>
      <c r="G101" s="477"/>
      <c r="H101" s="23" t="s">
        <v>213</v>
      </c>
      <c r="I101" s="172" t="s">
        <v>129</v>
      </c>
      <c r="J101" s="479"/>
      <c r="K101" s="58">
        <v>338</v>
      </c>
      <c r="L101" s="523"/>
      <c r="M101" s="523"/>
      <c r="N101" s="525"/>
      <c r="O101" s="527"/>
      <c r="P101" s="523"/>
      <c r="Q101" s="529"/>
      <c r="R101" s="495"/>
      <c r="S101" s="412"/>
      <c r="T101" s="414"/>
      <c r="U101" s="493"/>
      <c r="V101" s="493"/>
      <c r="W101" s="493"/>
      <c r="X101" s="494"/>
      <c r="Y101" s="495"/>
      <c r="Z101" s="412"/>
      <c r="AA101" s="493"/>
      <c r="AB101" s="493"/>
      <c r="AC101" s="493"/>
      <c r="AD101" s="493"/>
      <c r="AE101" s="494"/>
      <c r="AF101" s="495"/>
      <c r="AG101" s="496"/>
      <c r="AH101" s="493"/>
      <c r="AI101" s="493"/>
      <c r="AJ101" s="493"/>
      <c r="AK101" s="493"/>
      <c r="AL101" s="494"/>
      <c r="AM101" s="55"/>
      <c r="AN101" s="22"/>
      <c r="AO101" s="22"/>
      <c r="AP101" s="56"/>
    </row>
    <row r="102" spans="1:42" s="7" customFormat="1" ht="25.5" customHeight="1" x14ac:dyDescent="0.2">
      <c r="A102" s="82" t="s">
        <v>16</v>
      </c>
      <c r="B102" s="563"/>
      <c r="C102" s="563" t="s">
        <v>177</v>
      </c>
      <c r="D102" s="565" t="s">
        <v>178</v>
      </c>
      <c r="E102" s="85" t="s">
        <v>122</v>
      </c>
      <c r="F102" s="85">
        <v>2022</v>
      </c>
      <c r="G102" s="567" t="s">
        <v>123</v>
      </c>
      <c r="H102" s="87" t="s">
        <v>213</v>
      </c>
      <c r="I102" s="85" t="s">
        <v>125</v>
      </c>
      <c r="J102" s="569" t="s">
        <v>179</v>
      </c>
      <c r="K102" s="86">
        <v>643</v>
      </c>
      <c r="L102" s="571">
        <v>283</v>
      </c>
      <c r="M102" s="571">
        <v>21</v>
      </c>
      <c r="N102" s="573">
        <v>74</v>
      </c>
      <c r="O102" s="575">
        <v>82</v>
      </c>
      <c r="P102" s="571">
        <v>274</v>
      </c>
      <c r="Q102" s="577">
        <v>2</v>
      </c>
      <c r="R102" s="562">
        <v>700</v>
      </c>
      <c r="S102" s="423" t="s">
        <v>127</v>
      </c>
      <c r="T102" s="425">
        <v>60.7</v>
      </c>
      <c r="U102" s="560">
        <v>16.100000000000001</v>
      </c>
      <c r="V102" s="560">
        <v>23.1</v>
      </c>
      <c r="W102" s="560">
        <v>28.9</v>
      </c>
      <c r="X102" s="561">
        <v>31.9</v>
      </c>
      <c r="Y102" s="562">
        <v>702</v>
      </c>
      <c r="Z102" s="559" t="s">
        <v>127</v>
      </c>
      <c r="AA102" s="560">
        <v>72.099999999999994</v>
      </c>
      <c r="AB102" s="560">
        <v>10.4</v>
      </c>
      <c r="AC102" s="560">
        <v>17.5</v>
      </c>
      <c r="AD102" s="560">
        <v>35.6</v>
      </c>
      <c r="AE102" s="561">
        <v>36.5</v>
      </c>
      <c r="AF102" s="562">
        <v>243</v>
      </c>
      <c r="AG102" s="559" t="s">
        <v>127</v>
      </c>
      <c r="AH102" s="560">
        <v>52.7</v>
      </c>
      <c r="AI102" s="560">
        <v>17.7</v>
      </c>
      <c r="AJ102" s="560">
        <v>29.6</v>
      </c>
      <c r="AK102" s="560">
        <v>31.7</v>
      </c>
      <c r="AL102" s="561">
        <v>21</v>
      </c>
      <c r="AM102" s="91"/>
      <c r="AN102" s="85"/>
      <c r="AO102" s="85"/>
      <c r="AP102" s="92"/>
    </row>
    <row r="103" spans="1:42" s="7" customFormat="1" ht="25.5" customHeight="1" x14ac:dyDescent="0.2">
      <c r="A103" s="82" t="s">
        <v>16</v>
      </c>
      <c r="B103" s="564"/>
      <c r="C103" s="564"/>
      <c r="D103" s="566"/>
      <c r="E103" s="87" t="s">
        <v>128</v>
      </c>
      <c r="F103" s="85">
        <v>2022</v>
      </c>
      <c r="G103" s="568"/>
      <c r="H103" s="87" t="s">
        <v>213</v>
      </c>
      <c r="I103" s="85" t="s">
        <v>129</v>
      </c>
      <c r="J103" s="570"/>
      <c r="K103" s="86">
        <v>365</v>
      </c>
      <c r="L103" s="572"/>
      <c r="M103" s="572"/>
      <c r="N103" s="574"/>
      <c r="O103" s="576"/>
      <c r="P103" s="572"/>
      <c r="Q103" s="578"/>
      <c r="R103" s="562"/>
      <c r="S103" s="424"/>
      <c r="T103" s="426"/>
      <c r="U103" s="560"/>
      <c r="V103" s="560"/>
      <c r="W103" s="560"/>
      <c r="X103" s="561"/>
      <c r="Y103" s="562"/>
      <c r="Z103" s="559"/>
      <c r="AA103" s="560"/>
      <c r="AB103" s="560"/>
      <c r="AC103" s="560"/>
      <c r="AD103" s="560"/>
      <c r="AE103" s="561"/>
      <c r="AF103" s="562"/>
      <c r="AG103" s="559"/>
      <c r="AH103" s="560"/>
      <c r="AI103" s="560"/>
      <c r="AJ103" s="560"/>
      <c r="AK103" s="560"/>
      <c r="AL103" s="561"/>
      <c r="AM103" s="91"/>
      <c r="AN103" s="85"/>
      <c r="AO103" s="85"/>
      <c r="AP103" s="92"/>
    </row>
    <row r="104" spans="1:42" s="7" customFormat="1" ht="25.5" customHeight="1" x14ac:dyDescent="0.2">
      <c r="A104" s="57" t="s">
        <v>16</v>
      </c>
      <c r="B104" s="516"/>
      <c r="C104" s="516" t="s">
        <v>180</v>
      </c>
      <c r="D104" s="518" t="s">
        <v>181</v>
      </c>
      <c r="E104" s="22" t="s">
        <v>122</v>
      </c>
      <c r="F104" s="22">
        <v>2022</v>
      </c>
      <c r="G104" s="520" t="s">
        <v>123</v>
      </c>
      <c r="H104" s="23" t="s">
        <v>213</v>
      </c>
      <c r="I104" s="22" t="s">
        <v>125</v>
      </c>
      <c r="J104" s="521" t="s">
        <v>182</v>
      </c>
      <c r="K104" s="58">
        <v>804</v>
      </c>
      <c r="L104" s="522">
        <v>296</v>
      </c>
      <c r="M104" s="522">
        <v>32</v>
      </c>
      <c r="N104" s="524">
        <v>171</v>
      </c>
      <c r="O104" s="526">
        <v>87</v>
      </c>
      <c r="P104" s="522">
        <v>433</v>
      </c>
      <c r="Q104" s="528">
        <v>4</v>
      </c>
      <c r="R104" s="495">
        <v>885</v>
      </c>
      <c r="S104" s="411" t="s">
        <v>127</v>
      </c>
      <c r="T104" s="418">
        <v>61.9</v>
      </c>
      <c r="U104" s="493">
        <v>16</v>
      </c>
      <c r="V104" s="493">
        <v>22</v>
      </c>
      <c r="W104" s="493">
        <v>29.5</v>
      </c>
      <c r="X104" s="494">
        <v>32.4</v>
      </c>
      <c r="Y104" s="495">
        <v>886</v>
      </c>
      <c r="Z104" s="411" t="s">
        <v>127</v>
      </c>
      <c r="AA104" s="493">
        <v>74.3</v>
      </c>
      <c r="AB104" s="493">
        <v>8</v>
      </c>
      <c r="AC104" s="493">
        <v>17.7</v>
      </c>
      <c r="AD104" s="493">
        <v>35.700000000000003</v>
      </c>
      <c r="AE104" s="494">
        <v>38.6</v>
      </c>
      <c r="AF104" s="495">
        <v>285</v>
      </c>
      <c r="AG104" s="496" t="s">
        <v>127</v>
      </c>
      <c r="AH104" s="493">
        <v>45.3</v>
      </c>
      <c r="AI104" s="493">
        <v>21.4</v>
      </c>
      <c r="AJ104" s="493">
        <v>33.299999999999997</v>
      </c>
      <c r="AK104" s="493">
        <v>34.4</v>
      </c>
      <c r="AL104" s="494">
        <v>10.9</v>
      </c>
      <c r="AM104" s="55"/>
      <c r="AN104" s="22"/>
      <c r="AO104" s="22"/>
      <c r="AP104" s="56"/>
    </row>
    <row r="105" spans="1:42" s="7" customFormat="1" ht="25.5" customHeight="1" x14ac:dyDescent="0.2">
      <c r="A105" s="57" t="s">
        <v>16</v>
      </c>
      <c r="B105" s="471"/>
      <c r="C105" s="471"/>
      <c r="D105" s="474"/>
      <c r="E105" s="23" t="s">
        <v>128</v>
      </c>
      <c r="F105" s="22">
        <v>2022</v>
      </c>
      <c r="G105" s="477"/>
      <c r="H105" s="23" t="s">
        <v>213</v>
      </c>
      <c r="I105" s="172" t="s">
        <v>129</v>
      </c>
      <c r="J105" s="479"/>
      <c r="K105" s="58">
        <v>488</v>
      </c>
      <c r="L105" s="447"/>
      <c r="M105" s="447"/>
      <c r="N105" s="485"/>
      <c r="O105" s="488"/>
      <c r="P105" s="447"/>
      <c r="Q105" s="491"/>
      <c r="R105" s="495"/>
      <c r="S105" s="412"/>
      <c r="T105" s="414"/>
      <c r="U105" s="493"/>
      <c r="V105" s="493"/>
      <c r="W105" s="493"/>
      <c r="X105" s="494"/>
      <c r="Y105" s="495"/>
      <c r="Z105" s="412"/>
      <c r="AA105" s="493"/>
      <c r="AB105" s="493"/>
      <c r="AC105" s="493"/>
      <c r="AD105" s="493"/>
      <c r="AE105" s="494"/>
      <c r="AF105" s="495"/>
      <c r="AG105" s="496"/>
      <c r="AH105" s="493"/>
      <c r="AI105" s="493"/>
      <c r="AJ105" s="493"/>
      <c r="AK105" s="493"/>
      <c r="AL105" s="494"/>
      <c r="AM105" s="55"/>
      <c r="AN105" s="22"/>
      <c r="AO105" s="22"/>
      <c r="AP105" s="56"/>
    </row>
    <row r="106" spans="1:42" s="7" customFormat="1" ht="38.25" x14ac:dyDescent="0.2">
      <c r="A106" s="57" t="s">
        <v>16</v>
      </c>
      <c r="B106" s="517"/>
      <c r="C106" s="517"/>
      <c r="D106" s="519"/>
      <c r="E106" s="23" t="s">
        <v>152</v>
      </c>
      <c r="F106" s="22">
        <v>2022</v>
      </c>
      <c r="G106" s="202" t="s">
        <v>153</v>
      </c>
      <c r="H106" s="23" t="s">
        <v>213</v>
      </c>
      <c r="I106" s="22" t="s">
        <v>154</v>
      </c>
      <c r="J106" s="213" t="s">
        <v>155</v>
      </c>
      <c r="K106" s="58">
        <v>414</v>
      </c>
      <c r="L106" s="523"/>
      <c r="M106" s="523"/>
      <c r="N106" s="525"/>
      <c r="O106" s="527"/>
      <c r="P106" s="523"/>
      <c r="Q106" s="529"/>
      <c r="R106" s="55">
        <v>95</v>
      </c>
      <c r="S106" s="59" t="s">
        <v>127</v>
      </c>
      <c r="T106" s="233">
        <v>57.9</v>
      </c>
      <c r="U106" s="231">
        <v>15.8</v>
      </c>
      <c r="V106" s="231">
        <v>26.3</v>
      </c>
      <c r="W106" s="231">
        <v>36.799999999999997</v>
      </c>
      <c r="X106" s="234">
        <v>21.1</v>
      </c>
      <c r="Y106" s="55">
        <v>93</v>
      </c>
      <c r="Z106" s="23" t="s">
        <v>127</v>
      </c>
      <c r="AA106" s="231">
        <v>82.8</v>
      </c>
      <c r="AB106" s="231" t="s">
        <v>133</v>
      </c>
      <c r="AC106" s="231">
        <v>14</v>
      </c>
      <c r="AD106" s="231">
        <v>48.4</v>
      </c>
      <c r="AE106" s="232">
        <v>34.4</v>
      </c>
      <c r="AF106" s="59">
        <v>190</v>
      </c>
      <c r="AG106" s="23" t="s">
        <v>127</v>
      </c>
      <c r="AH106" s="231">
        <v>31.1</v>
      </c>
      <c r="AI106" s="231">
        <v>41.6</v>
      </c>
      <c r="AJ106" s="231">
        <v>27.4</v>
      </c>
      <c r="AK106" s="231">
        <v>20</v>
      </c>
      <c r="AL106" s="232">
        <v>11.1</v>
      </c>
      <c r="AM106" s="55"/>
      <c r="AN106" s="22"/>
      <c r="AO106" s="22"/>
      <c r="AP106" s="56"/>
    </row>
    <row r="107" spans="1:42" s="7" customFormat="1" ht="38.25" x14ac:dyDescent="0.2">
      <c r="A107" s="82" t="s">
        <v>16</v>
      </c>
      <c r="B107" s="83"/>
      <c r="C107" s="83" t="s">
        <v>183</v>
      </c>
      <c r="D107" s="84" t="s">
        <v>184</v>
      </c>
      <c r="E107" s="85" t="s">
        <v>122</v>
      </c>
      <c r="F107" s="85">
        <v>2022</v>
      </c>
      <c r="G107" s="204" t="s">
        <v>123</v>
      </c>
      <c r="H107" s="87" t="s">
        <v>213</v>
      </c>
      <c r="I107" s="85" t="s">
        <v>125</v>
      </c>
      <c r="J107" s="215" t="s">
        <v>173</v>
      </c>
      <c r="K107" s="86"/>
      <c r="L107" s="87"/>
      <c r="M107" s="87"/>
      <c r="N107" s="90"/>
      <c r="O107" s="86"/>
      <c r="P107" s="87"/>
      <c r="Q107" s="88"/>
      <c r="R107" s="91"/>
      <c r="S107" s="89"/>
      <c r="T107" s="235"/>
      <c r="U107" s="236"/>
      <c r="V107" s="236"/>
      <c r="W107" s="236"/>
      <c r="X107" s="237"/>
      <c r="Y107" s="91"/>
      <c r="Z107" s="87"/>
      <c r="AA107" s="236"/>
      <c r="AB107" s="236"/>
      <c r="AC107" s="236"/>
      <c r="AD107" s="236"/>
      <c r="AE107" s="238"/>
      <c r="AF107" s="89"/>
      <c r="AG107" s="87"/>
      <c r="AH107" s="236"/>
      <c r="AI107" s="236"/>
      <c r="AJ107" s="236"/>
      <c r="AK107" s="236"/>
      <c r="AL107" s="238"/>
      <c r="AM107" s="91"/>
      <c r="AN107" s="85"/>
      <c r="AO107" s="85"/>
      <c r="AP107" s="92"/>
    </row>
    <row r="108" spans="1:42" s="7" customFormat="1" ht="38.25" x14ac:dyDescent="0.2">
      <c r="A108" s="57" t="s">
        <v>16</v>
      </c>
      <c r="B108" s="516"/>
      <c r="C108" s="516" t="s">
        <v>185</v>
      </c>
      <c r="D108" s="518" t="s">
        <v>186</v>
      </c>
      <c r="E108" s="23" t="s">
        <v>128</v>
      </c>
      <c r="F108" s="22">
        <v>2022</v>
      </c>
      <c r="G108" s="203" t="s">
        <v>123</v>
      </c>
      <c r="H108" s="23" t="s">
        <v>213</v>
      </c>
      <c r="I108" s="172" t="s">
        <v>129</v>
      </c>
      <c r="J108" s="213" t="s">
        <v>187</v>
      </c>
      <c r="K108" s="197"/>
      <c r="L108" s="522"/>
      <c r="M108" s="522"/>
      <c r="N108" s="524"/>
      <c r="O108" s="526"/>
      <c r="P108" s="522"/>
      <c r="Q108" s="528"/>
      <c r="R108" s="222"/>
      <c r="S108" s="59"/>
      <c r="T108" s="233"/>
      <c r="U108" s="239"/>
      <c r="V108" s="239"/>
      <c r="W108" s="239"/>
      <c r="X108" s="240"/>
      <c r="Y108" s="222"/>
      <c r="Z108" s="223"/>
      <c r="AA108" s="239"/>
      <c r="AB108" s="239"/>
      <c r="AC108" s="239"/>
      <c r="AD108" s="239"/>
      <c r="AE108" s="240"/>
      <c r="AF108" s="55"/>
      <c r="AG108" s="23"/>
      <c r="AH108" s="231"/>
      <c r="AI108" s="231"/>
      <c r="AJ108" s="231"/>
      <c r="AK108" s="231"/>
      <c r="AL108" s="232"/>
      <c r="AM108" s="55"/>
      <c r="AN108" s="22"/>
      <c r="AO108" s="22"/>
      <c r="AP108" s="56"/>
    </row>
    <row r="109" spans="1:42" s="7" customFormat="1" ht="39" thickBot="1" x14ac:dyDescent="0.25">
      <c r="A109" s="100" t="s">
        <v>16</v>
      </c>
      <c r="B109" s="472"/>
      <c r="C109" s="472"/>
      <c r="D109" s="475"/>
      <c r="E109" s="101" t="s">
        <v>152</v>
      </c>
      <c r="F109" s="102">
        <v>2022</v>
      </c>
      <c r="G109" s="205" t="s">
        <v>153</v>
      </c>
      <c r="H109" s="101" t="s">
        <v>213</v>
      </c>
      <c r="I109" s="102" t="s">
        <v>154</v>
      </c>
      <c r="J109" s="217" t="s">
        <v>155</v>
      </c>
      <c r="K109" s="198"/>
      <c r="L109" s="483"/>
      <c r="M109" s="483"/>
      <c r="N109" s="486"/>
      <c r="O109" s="489"/>
      <c r="P109" s="483"/>
      <c r="Q109" s="492"/>
      <c r="R109" s="185"/>
      <c r="S109" s="183"/>
      <c r="T109" s="241"/>
      <c r="U109" s="242"/>
      <c r="V109" s="242"/>
      <c r="W109" s="242"/>
      <c r="X109" s="243"/>
      <c r="Y109" s="185"/>
      <c r="Z109" s="226"/>
      <c r="AA109" s="242"/>
      <c r="AB109" s="242"/>
      <c r="AC109" s="242"/>
      <c r="AD109" s="242"/>
      <c r="AE109" s="243"/>
      <c r="AF109" s="184"/>
      <c r="AG109" s="53"/>
      <c r="AH109" s="248"/>
      <c r="AI109" s="248"/>
      <c r="AJ109" s="248"/>
      <c r="AK109" s="248"/>
      <c r="AL109" s="251"/>
      <c r="AM109" s="104"/>
      <c r="AN109" s="102"/>
      <c r="AO109" s="102"/>
      <c r="AP109" s="122"/>
    </row>
    <row r="110" spans="1:42" s="7" customFormat="1" ht="25.5" customHeight="1" x14ac:dyDescent="0.2">
      <c r="A110" s="147" t="s">
        <v>16</v>
      </c>
      <c r="B110" s="551"/>
      <c r="C110" s="551" t="s">
        <v>188</v>
      </c>
      <c r="D110" s="552" t="s">
        <v>189</v>
      </c>
      <c r="E110" s="148" t="s">
        <v>122</v>
      </c>
      <c r="F110" s="148">
        <v>2022</v>
      </c>
      <c r="G110" s="553" t="s">
        <v>123</v>
      </c>
      <c r="H110" s="150" t="s">
        <v>213</v>
      </c>
      <c r="I110" s="148" t="s">
        <v>125</v>
      </c>
      <c r="J110" s="554" t="s">
        <v>190</v>
      </c>
      <c r="K110" s="149">
        <v>768</v>
      </c>
      <c r="L110" s="547">
        <v>263</v>
      </c>
      <c r="M110" s="547">
        <v>45</v>
      </c>
      <c r="N110" s="555">
        <v>171</v>
      </c>
      <c r="O110" s="556">
        <v>129</v>
      </c>
      <c r="P110" s="547">
        <v>421</v>
      </c>
      <c r="Q110" s="557">
        <v>2</v>
      </c>
      <c r="R110" s="550">
        <v>730</v>
      </c>
      <c r="S110" s="432" t="s">
        <v>127</v>
      </c>
      <c r="T110" s="433">
        <v>36.4</v>
      </c>
      <c r="U110" s="548">
        <v>29.7</v>
      </c>
      <c r="V110" s="548">
        <v>33.799999999999997</v>
      </c>
      <c r="W110" s="548">
        <v>20.399999999999999</v>
      </c>
      <c r="X110" s="549">
        <v>16</v>
      </c>
      <c r="Y110" s="550">
        <v>729</v>
      </c>
      <c r="Z110" s="432" t="s">
        <v>127</v>
      </c>
      <c r="AA110" s="548">
        <v>56</v>
      </c>
      <c r="AB110" s="548">
        <v>16.5</v>
      </c>
      <c r="AC110" s="548">
        <v>27.6</v>
      </c>
      <c r="AD110" s="548">
        <v>34.4</v>
      </c>
      <c r="AE110" s="549">
        <v>21.5</v>
      </c>
      <c r="AF110" s="550">
        <v>235</v>
      </c>
      <c r="AG110" s="547" t="s">
        <v>127</v>
      </c>
      <c r="AH110" s="548">
        <v>43</v>
      </c>
      <c r="AI110" s="548">
        <v>22.6</v>
      </c>
      <c r="AJ110" s="548">
        <v>34.5</v>
      </c>
      <c r="AK110" s="548">
        <v>34.9</v>
      </c>
      <c r="AL110" s="549">
        <v>8.1</v>
      </c>
      <c r="AM110" s="151"/>
      <c r="AN110" s="148"/>
      <c r="AO110" s="148"/>
      <c r="AP110" s="152"/>
    </row>
    <row r="111" spans="1:42" s="7" customFormat="1" ht="25.5" customHeight="1" x14ac:dyDescent="0.2">
      <c r="A111" s="63" t="s">
        <v>16</v>
      </c>
      <c r="B111" s="531"/>
      <c r="C111" s="531"/>
      <c r="D111" s="533"/>
      <c r="E111" s="66" t="s">
        <v>128</v>
      </c>
      <c r="F111" s="64">
        <v>2022</v>
      </c>
      <c r="G111" s="534"/>
      <c r="H111" s="66" t="s">
        <v>213</v>
      </c>
      <c r="I111" s="64" t="s">
        <v>129</v>
      </c>
      <c r="J111" s="535"/>
      <c r="K111" s="65">
        <v>352</v>
      </c>
      <c r="L111" s="536"/>
      <c r="M111" s="536"/>
      <c r="N111" s="538"/>
      <c r="O111" s="540"/>
      <c r="P111" s="536"/>
      <c r="Q111" s="542"/>
      <c r="R111" s="466"/>
      <c r="S111" s="431"/>
      <c r="T111" s="407"/>
      <c r="U111" s="462"/>
      <c r="V111" s="462"/>
      <c r="W111" s="462"/>
      <c r="X111" s="464"/>
      <c r="Y111" s="466"/>
      <c r="Z111" s="431"/>
      <c r="AA111" s="462"/>
      <c r="AB111" s="462"/>
      <c r="AC111" s="462"/>
      <c r="AD111" s="462"/>
      <c r="AE111" s="464"/>
      <c r="AF111" s="466"/>
      <c r="AG111" s="468"/>
      <c r="AH111" s="462"/>
      <c r="AI111" s="462"/>
      <c r="AJ111" s="462"/>
      <c r="AK111" s="462"/>
      <c r="AL111" s="464"/>
      <c r="AM111" s="68"/>
      <c r="AN111" s="64"/>
      <c r="AO111" s="64"/>
      <c r="AP111" s="69"/>
    </row>
    <row r="112" spans="1:42" s="7" customFormat="1" ht="25.5" customHeight="1" x14ac:dyDescent="0.2">
      <c r="A112" s="57" t="s">
        <v>16</v>
      </c>
      <c r="B112" s="516"/>
      <c r="C112" s="516" t="s">
        <v>191</v>
      </c>
      <c r="D112" s="518" t="s">
        <v>192</v>
      </c>
      <c r="E112" s="22" t="s">
        <v>122</v>
      </c>
      <c r="F112" s="22">
        <v>2022</v>
      </c>
      <c r="G112" s="520" t="s">
        <v>123</v>
      </c>
      <c r="H112" s="23" t="s">
        <v>213</v>
      </c>
      <c r="I112" s="22" t="s">
        <v>125</v>
      </c>
      <c r="J112" s="521" t="s">
        <v>193</v>
      </c>
      <c r="K112" s="58">
        <v>620</v>
      </c>
      <c r="L112" s="522">
        <v>239</v>
      </c>
      <c r="M112" s="522">
        <v>46</v>
      </c>
      <c r="N112" s="524">
        <v>124</v>
      </c>
      <c r="O112" s="526">
        <v>67</v>
      </c>
      <c r="P112" s="522">
        <v>372</v>
      </c>
      <c r="Q112" s="528">
        <v>3</v>
      </c>
      <c r="R112" s="495">
        <v>673</v>
      </c>
      <c r="S112" s="411" t="s">
        <v>127</v>
      </c>
      <c r="T112" s="418">
        <v>45.2</v>
      </c>
      <c r="U112" s="493">
        <v>29.4</v>
      </c>
      <c r="V112" s="493">
        <v>25.4</v>
      </c>
      <c r="W112" s="493">
        <v>24.1</v>
      </c>
      <c r="X112" s="494">
        <v>21.1</v>
      </c>
      <c r="Y112" s="495">
        <v>673</v>
      </c>
      <c r="Z112" s="411" t="s">
        <v>127</v>
      </c>
      <c r="AA112" s="493">
        <v>60.2</v>
      </c>
      <c r="AB112" s="493">
        <v>17.2</v>
      </c>
      <c r="AC112" s="493">
        <v>22.6</v>
      </c>
      <c r="AD112" s="493">
        <v>33.9</v>
      </c>
      <c r="AE112" s="494">
        <v>26.3</v>
      </c>
      <c r="AF112" s="495">
        <v>226</v>
      </c>
      <c r="AG112" s="496" t="s">
        <v>127</v>
      </c>
      <c r="AH112" s="493">
        <v>31.9</v>
      </c>
      <c r="AI112" s="493">
        <v>27.9</v>
      </c>
      <c r="AJ112" s="493">
        <v>40.299999999999997</v>
      </c>
      <c r="AK112" s="493">
        <v>25.2</v>
      </c>
      <c r="AL112" s="494">
        <v>6.6</v>
      </c>
      <c r="AM112" s="55"/>
      <c r="AN112" s="22"/>
      <c r="AO112" s="22"/>
      <c r="AP112" s="56"/>
    </row>
    <row r="113" spans="1:42" s="7" customFormat="1" ht="25.5" customHeight="1" x14ac:dyDescent="0.2">
      <c r="A113" s="57" t="s">
        <v>16</v>
      </c>
      <c r="B113" s="517"/>
      <c r="C113" s="517"/>
      <c r="D113" s="519"/>
      <c r="E113" s="23" t="s">
        <v>128</v>
      </c>
      <c r="F113" s="22">
        <v>2022</v>
      </c>
      <c r="G113" s="477"/>
      <c r="H113" s="23" t="s">
        <v>213</v>
      </c>
      <c r="I113" s="172" t="s">
        <v>129</v>
      </c>
      <c r="J113" s="479"/>
      <c r="K113" s="58">
        <v>366</v>
      </c>
      <c r="L113" s="523"/>
      <c r="M113" s="523"/>
      <c r="N113" s="525"/>
      <c r="O113" s="527"/>
      <c r="P113" s="523"/>
      <c r="Q113" s="529"/>
      <c r="R113" s="495"/>
      <c r="S113" s="412"/>
      <c r="T113" s="414"/>
      <c r="U113" s="493"/>
      <c r="V113" s="493"/>
      <c r="W113" s="493"/>
      <c r="X113" s="494"/>
      <c r="Y113" s="495"/>
      <c r="Z113" s="412"/>
      <c r="AA113" s="493"/>
      <c r="AB113" s="493"/>
      <c r="AC113" s="493"/>
      <c r="AD113" s="493"/>
      <c r="AE113" s="494"/>
      <c r="AF113" s="495"/>
      <c r="AG113" s="496"/>
      <c r="AH113" s="493"/>
      <c r="AI113" s="493"/>
      <c r="AJ113" s="493"/>
      <c r="AK113" s="493"/>
      <c r="AL113" s="494"/>
      <c r="AM113" s="55"/>
      <c r="AN113" s="22"/>
      <c r="AO113" s="22"/>
      <c r="AP113" s="56"/>
    </row>
    <row r="114" spans="1:42" s="7" customFormat="1" ht="25.5" customHeight="1" x14ac:dyDescent="0.2">
      <c r="A114" s="63" t="s">
        <v>16</v>
      </c>
      <c r="B114" s="497"/>
      <c r="C114" s="497" t="s">
        <v>194</v>
      </c>
      <c r="D114" s="499" t="s">
        <v>195</v>
      </c>
      <c r="E114" s="64" t="s">
        <v>122</v>
      </c>
      <c r="F114" s="64">
        <v>2022</v>
      </c>
      <c r="G114" s="501" t="s">
        <v>123</v>
      </c>
      <c r="H114" s="66" t="s">
        <v>213</v>
      </c>
      <c r="I114" s="64" t="s">
        <v>125</v>
      </c>
      <c r="J114" s="503" t="s">
        <v>196</v>
      </c>
      <c r="K114" s="65">
        <v>906</v>
      </c>
      <c r="L114" s="505">
        <v>991</v>
      </c>
      <c r="M114" s="505">
        <v>203</v>
      </c>
      <c r="N114" s="506">
        <v>237</v>
      </c>
      <c r="O114" s="508">
        <v>445</v>
      </c>
      <c r="P114" s="543">
        <v>1162</v>
      </c>
      <c r="Q114" s="510">
        <v>6</v>
      </c>
      <c r="R114" s="514">
        <v>938</v>
      </c>
      <c r="S114" s="408" t="s">
        <v>127</v>
      </c>
      <c r="T114" s="406">
        <v>24</v>
      </c>
      <c r="U114" s="512">
        <v>42.4</v>
      </c>
      <c r="V114" s="512">
        <v>33.6</v>
      </c>
      <c r="W114" s="512">
        <v>15.9</v>
      </c>
      <c r="X114" s="513">
        <v>8.1</v>
      </c>
      <c r="Y114" s="514">
        <v>929</v>
      </c>
      <c r="Z114" s="515" t="s">
        <v>127</v>
      </c>
      <c r="AA114" s="512">
        <v>41.8</v>
      </c>
      <c r="AB114" s="512">
        <v>31.9</v>
      </c>
      <c r="AC114" s="512">
        <v>26.4</v>
      </c>
      <c r="AD114" s="512">
        <v>30.7</v>
      </c>
      <c r="AE114" s="513">
        <v>11.1</v>
      </c>
      <c r="AF114" s="514">
        <v>293</v>
      </c>
      <c r="AG114" s="515" t="s">
        <v>127</v>
      </c>
      <c r="AH114" s="512">
        <v>15</v>
      </c>
      <c r="AI114" s="512">
        <v>50.5</v>
      </c>
      <c r="AJ114" s="512">
        <v>34.5</v>
      </c>
      <c r="AK114" s="512">
        <v>14</v>
      </c>
      <c r="AL114" s="513" t="s">
        <v>133</v>
      </c>
      <c r="AM114" s="68"/>
      <c r="AN114" s="64"/>
      <c r="AO114" s="64"/>
      <c r="AP114" s="69"/>
    </row>
    <row r="115" spans="1:42" s="7" customFormat="1" ht="25.5" customHeight="1" x14ac:dyDescent="0.2">
      <c r="A115" s="63" t="s">
        <v>16</v>
      </c>
      <c r="B115" s="530"/>
      <c r="C115" s="530"/>
      <c r="D115" s="532"/>
      <c r="E115" s="66" t="s">
        <v>128</v>
      </c>
      <c r="F115" s="64">
        <v>2022</v>
      </c>
      <c r="G115" s="534"/>
      <c r="H115" s="66" t="s">
        <v>213</v>
      </c>
      <c r="I115" s="64" t="s">
        <v>129</v>
      </c>
      <c r="J115" s="535"/>
      <c r="K115" s="65">
        <v>496</v>
      </c>
      <c r="L115" s="468"/>
      <c r="M115" s="468"/>
      <c r="N115" s="537"/>
      <c r="O115" s="539"/>
      <c r="P115" s="544"/>
      <c r="Q115" s="541"/>
      <c r="R115" s="514"/>
      <c r="S115" s="431"/>
      <c r="T115" s="407"/>
      <c r="U115" s="512"/>
      <c r="V115" s="512"/>
      <c r="W115" s="512"/>
      <c r="X115" s="513"/>
      <c r="Y115" s="514"/>
      <c r="Z115" s="515"/>
      <c r="AA115" s="512"/>
      <c r="AB115" s="512"/>
      <c r="AC115" s="512"/>
      <c r="AD115" s="512"/>
      <c r="AE115" s="513"/>
      <c r="AF115" s="514"/>
      <c r="AG115" s="515"/>
      <c r="AH115" s="512"/>
      <c r="AI115" s="512"/>
      <c r="AJ115" s="512"/>
      <c r="AK115" s="512"/>
      <c r="AL115" s="513"/>
      <c r="AM115" s="68"/>
      <c r="AN115" s="64"/>
      <c r="AO115" s="64"/>
      <c r="AP115" s="69"/>
    </row>
    <row r="116" spans="1:42" s="7" customFormat="1" ht="38.25" x14ac:dyDescent="0.2">
      <c r="A116" s="63" t="s">
        <v>16</v>
      </c>
      <c r="B116" s="531"/>
      <c r="C116" s="531"/>
      <c r="D116" s="533"/>
      <c r="E116" s="66" t="s">
        <v>152</v>
      </c>
      <c r="F116" s="64">
        <v>2022</v>
      </c>
      <c r="G116" s="206" t="s">
        <v>153</v>
      </c>
      <c r="H116" s="66" t="s">
        <v>213</v>
      </c>
      <c r="I116" s="64" t="s">
        <v>154</v>
      </c>
      <c r="J116" s="218" t="s">
        <v>155</v>
      </c>
      <c r="K116" s="65">
        <v>793</v>
      </c>
      <c r="L116" s="536"/>
      <c r="M116" s="536"/>
      <c r="N116" s="538"/>
      <c r="O116" s="540"/>
      <c r="P116" s="545"/>
      <c r="Q116" s="542"/>
      <c r="R116" s="68">
        <v>136</v>
      </c>
      <c r="S116" s="67" t="s">
        <v>127</v>
      </c>
      <c r="T116" s="246">
        <v>11.8</v>
      </c>
      <c r="U116" s="244">
        <v>33.1</v>
      </c>
      <c r="V116" s="244">
        <v>55.1</v>
      </c>
      <c r="W116" s="244">
        <v>9.6</v>
      </c>
      <c r="X116" s="247" t="s">
        <v>133</v>
      </c>
      <c r="Y116" s="68">
        <v>135</v>
      </c>
      <c r="Z116" s="66" t="s">
        <v>127</v>
      </c>
      <c r="AA116" s="244">
        <v>31.9</v>
      </c>
      <c r="AB116" s="244">
        <v>15.6</v>
      </c>
      <c r="AC116" s="244">
        <v>52.6</v>
      </c>
      <c r="AD116" s="244">
        <v>29.6</v>
      </c>
      <c r="AE116" s="245" t="s">
        <v>133</v>
      </c>
      <c r="AF116" s="67">
        <v>303</v>
      </c>
      <c r="AG116" s="66">
        <v>7.1</v>
      </c>
      <c r="AH116" s="244">
        <v>7.6</v>
      </c>
      <c r="AI116" s="244">
        <v>78.5</v>
      </c>
      <c r="AJ116" s="244">
        <v>13.9</v>
      </c>
      <c r="AK116" s="244">
        <v>6.3</v>
      </c>
      <c r="AL116" s="245" t="s">
        <v>133</v>
      </c>
      <c r="AM116" s="68"/>
      <c r="AN116" s="64"/>
      <c r="AO116" s="64"/>
      <c r="AP116" s="69"/>
    </row>
    <row r="117" spans="1:42" s="7" customFormat="1" ht="25.5" customHeight="1" x14ac:dyDescent="0.2">
      <c r="A117" s="728" t="s">
        <v>16</v>
      </c>
      <c r="B117" s="516"/>
      <c r="C117" s="516" t="s">
        <v>197</v>
      </c>
      <c r="D117" s="518" t="s">
        <v>198</v>
      </c>
      <c r="E117" s="22" t="s">
        <v>122</v>
      </c>
      <c r="F117" s="22">
        <v>2022</v>
      </c>
      <c r="G117" s="520" t="s">
        <v>123</v>
      </c>
      <c r="H117" s="23" t="s">
        <v>213</v>
      </c>
      <c r="I117" s="22" t="s">
        <v>125</v>
      </c>
      <c r="J117" s="521" t="s">
        <v>200</v>
      </c>
      <c r="K117" s="58">
        <v>764</v>
      </c>
      <c r="L117" s="522">
        <v>568</v>
      </c>
      <c r="M117" s="522">
        <v>119</v>
      </c>
      <c r="N117" s="528">
        <v>138</v>
      </c>
      <c r="O117" s="526">
        <v>315</v>
      </c>
      <c r="P117" s="522">
        <v>491</v>
      </c>
      <c r="Q117" s="528">
        <v>1</v>
      </c>
      <c r="R117" s="495">
        <v>804</v>
      </c>
      <c r="S117" s="411" t="s">
        <v>127</v>
      </c>
      <c r="T117" s="418">
        <v>26</v>
      </c>
      <c r="U117" s="493">
        <v>46.4</v>
      </c>
      <c r="V117" s="493">
        <v>27.6</v>
      </c>
      <c r="W117" s="493">
        <v>16.3</v>
      </c>
      <c r="X117" s="494">
        <v>9.6999999999999993</v>
      </c>
      <c r="Y117" s="495">
        <v>771</v>
      </c>
      <c r="Z117" s="411" t="s">
        <v>127</v>
      </c>
      <c r="AA117" s="493">
        <v>41</v>
      </c>
      <c r="AB117" s="493">
        <v>30.6</v>
      </c>
      <c r="AC117" s="493">
        <v>28.4</v>
      </c>
      <c r="AD117" s="493">
        <v>27.8</v>
      </c>
      <c r="AE117" s="494">
        <v>13.2</v>
      </c>
      <c r="AF117" s="495">
        <v>257</v>
      </c>
      <c r="AG117" s="496" t="s">
        <v>127</v>
      </c>
      <c r="AH117" s="493">
        <v>25.3</v>
      </c>
      <c r="AI117" s="493">
        <v>40.5</v>
      </c>
      <c r="AJ117" s="493">
        <v>34.200000000000003</v>
      </c>
      <c r="AK117" s="493">
        <v>22.2</v>
      </c>
      <c r="AL117" s="494" t="s">
        <v>133</v>
      </c>
      <c r="AM117" s="55"/>
      <c r="AN117" s="22"/>
      <c r="AO117" s="22"/>
      <c r="AP117" s="56"/>
    </row>
    <row r="118" spans="1:42" s="7" customFormat="1" ht="25.5" customHeight="1" x14ac:dyDescent="0.2">
      <c r="A118" s="729"/>
      <c r="B118" s="517"/>
      <c r="C118" s="517"/>
      <c r="D118" s="519"/>
      <c r="E118" s="23" t="s">
        <v>128</v>
      </c>
      <c r="F118" s="22">
        <v>2022</v>
      </c>
      <c r="G118" s="477"/>
      <c r="H118" s="23" t="s">
        <v>213</v>
      </c>
      <c r="I118" s="190" t="s">
        <v>129</v>
      </c>
      <c r="J118" s="479"/>
      <c r="K118" s="58">
        <v>441</v>
      </c>
      <c r="L118" s="523"/>
      <c r="M118" s="523"/>
      <c r="N118" s="529"/>
      <c r="O118" s="527"/>
      <c r="P118" s="523"/>
      <c r="Q118" s="529"/>
      <c r="R118" s="495"/>
      <c r="S118" s="412"/>
      <c r="T118" s="414"/>
      <c r="U118" s="493"/>
      <c r="V118" s="493"/>
      <c r="W118" s="493"/>
      <c r="X118" s="494"/>
      <c r="Y118" s="495"/>
      <c r="Z118" s="412"/>
      <c r="AA118" s="493"/>
      <c r="AB118" s="493"/>
      <c r="AC118" s="493"/>
      <c r="AD118" s="493"/>
      <c r="AE118" s="494"/>
      <c r="AF118" s="495"/>
      <c r="AG118" s="496"/>
      <c r="AH118" s="493"/>
      <c r="AI118" s="493"/>
      <c r="AJ118" s="493"/>
      <c r="AK118" s="493"/>
      <c r="AL118" s="494"/>
      <c r="AM118" s="55"/>
      <c r="AN118" s="22"/>
      <c r="AO118" s="22"/>
      <c r="AP118" s="56"/>
    </row>
    <row r="119" spans="1:42" s="7" customFormat="1" ht="25.5" customHeight="1" x14ac:dyDescent="0.2">
      <c r="A119" s="63" t="s">
        <v>16</v>
      </c>
      <c r="B119" s="497"/>
      <c r="C119" s="497" t="s">
        <v>201</v>
      </c>
      <c r="D119" s="499" t="s">
        <v>202</v>
      </c>
      <c r="E119" s="64" t="s">
        <v>122</v>
      </c>
      <c r="F119" s="64">
        <v>2022</v>
      </c>
      <c r="G119" s="501" t="s">
        <v>123</v>
      </c>
      <c r="H119" s="66" t="s">
        <v>213</v>
      </c>
      <c r="I119" s="64" t="s">
        <v>125</v>
      </c>
      <c r="J119" s="503" t="s">
        <v>203</v>
      </c>
      <c r="K119" s="65">
        <v>441</v>
      </c>
      <c r="L119" s="505">
        <v>443</v>
      </c>
      <c r="M119" s="505">
        <v>41</v>
      </c>
      <c r="N119" s="506">
        <v>259</v>
      </c>
      <c r="O119" s="508">
        <v>155</v>
      </c>
      <c r="P119" s="505">
        <v>591</v>
      </c>
      <c r="Q119" s="510">
        <v>8</v>
      </c>
      <c r="R119" s="514">
        <v>845</v>
      </c>
      <c r="S119" s="408" t="s">
        <v>127</v>
      </c>
      <c r="T119" s="406">
        <v>56.9</v>
      </c>
      <c r="U119" s="512">
        <v>17.2</v>
      </c>
      <c r="V119" s="512">
        <v>25.9</v>
      </c>
      <c r="W119" s="512">
        <v>29.1</v>
      </c>
      <c r="X119" s="513">
        <v>27.8</v>
      </c>
      <c r="Y119" s="514">
        <v>850</v>
      </c>
      <c r="Z119" s="515" t="s">
        <v>127</v>
      </c>
      <c r="AA119" s="512">
        <v>65.3</v>
      </c>
      <c r="AB119" s="512">
        <v>12.2</v>
      </c>
      <c r="AC119" s="512">
        <v>22.5</v>
      </c>
      <c r="AD119" s="512">
        <v>38.5</v>
      </c>
      <c r="AE119" s="513">
        <v>26.8</v>
      </c>
      <c r="AF119" s="514">
        <v>313</v>
      </c>
      <c r="AG119" s="515" t="s">
        <v>127</v>
      </c>
      <c r="AH119" s="512">
        <v>55.3</v>
      </c>
      <c r="AI119" s="512">
        <v>12.1</v>
      </c>
      <c r="AJ119" s="512">
        <v>32.6</v>
      </c>
      <c r="AK119" s="512">
        <v>38.299999999999997</v>
      </c>
      <c r="AL119" s="513">
        <v>16.899999999999999</v>
      </c>
      <c r="AM119" s="68"/>
      <c r="AN119" s="64"/>
      <c r="AO119" s="64"/>
      <c r="AP119" s="69"/>
    </row>
    <row r="120" spans="1:42" s="7" customFormat="1" ht="25.5" customHeight="1" x14ac:dyDescent="0.2">
      <c r="A120" s="63" t="s">
        <v>16</v>
      </c>
      <c r="B120" s="530"/>
      <c r="C120" s="530"/>
      <c r="D120" s="532"/>
      <c r="E120" s="66" t="s">
        <v>128</v>
      </c>
      <c r="F120" s="64">
        <v>2022</v>
      </c>
      <c r="G120" s="534"/>
      <c r="H120" s="66" t="s">
        <v>213</v>
      </c>
      <c r="I120" s="64" t="s">
        <v>129</v>
      </c>
      <c r="J120" s="535"/>
      <c r="K120" s="65">
        <v>778</v>
      </c>
      <c r="L120" s="468"/>
      <c r="M120" s="468"/>
      <c r="N120" s="537"/>
      <c r="O120" s="539"/>
      <c r="P120" s="468"/>
      <c r="Q120" s="541"/>
      <c r="R120" s="514"/>
      <c r="S120" s="431"/>
      <c r="T120" s="407"/>
      <c r="U120" s="512"/>
      <c r="V120" s="512"/>
      <c r="W120" s="512"/>
      <c r="X120" s="513"/>
      <c r="Y120" s="514"/>
      <c r="Z120" s="515"/>
      <c r="AA120" s="512"/>
      <c r="AB120" s="512"/>
      <c r="AC120" s="512"/>
      <c r="AD120" s="512"/>
      <c r="AE120" s="513"/>
      <c r="AF120" s="514"/>
      <c r="AG120" s="515"/>
      <c r="AH120" s="512"/>
      <c r="AI120" s="512"/>
      <c r="AJ120" s="512"/>
      <c r="AK120" s="512"/>
      <c r="AL120" s="513"/>
      <c r="AM120" s="68"/>
      <c r="AN120" s="64"/>
      <c r="AO120" s="64"/>
      <c r="AP120" s="69"/>
    </row>
    <row r="121" spans="1:42" s="7" customFormat="1" ht="38.25" x14ac:dyDescent="0.2">
      <c r="A121" s="63" t="s">
        <v>16</v>
      </c>
      <c r="B121" s="531"/>
      <c r="C121" s="531"/>
      <c r="D121" s="533"/>
      <c r="E121" s="66" t="s">
        <v>152</v>
      </c>
      <c r="F121" s="64">
        <v>2022</v>
      </c>
      <c r="G121" s="206" t="s">
        <v>153</v>
      </c>
      <c r="H121" s="66" t="s">
        <v>213</v>
      </c>
      <c r="I121" s="64" t="s">
        <v>154</v>
      </c>
      <c r="J121" s="218" t="s">
        <v>155</v>
      </c>
      <c r="K121" s="65">
        <v>464</v>
      </c>
      <c r="L121" s="536"/>
      <c r="M121" s="536"/>
      <c r="N121" s="538"/>
      <c r="O121" s="540"/>
      <c r="P121" s="536"/>
      <c r="Q121" s="542"/>
      <c r="R121" s="68">
        <v>197</v>
      </c>
      <c r="S121" s="67" t="s">
        <v>127</v>
      </c>
      <c r="T121" s="246">
        <v>25.4</v>
      </c>
      <c r="U121" s="244">
        <v>17.8</v>
      </c>
      <c r="V121" s="244">
        <v>56.9</v>
      </c>
      <c r="W121" s="244">
        <v>16.2</v>
      </c>
      <c r="X121" s="247">
        <v>9.1</v>
      </c>
      <c r="Y121" s="68">
        <v>195</v>
      </c>
      <c r="Z121" s="66" t="s">
        <v>127</v>
      </c>
      <c r="AA121" s="244">
        <v>55.4</v>
      </c>
      <c r="AB121" s="244">
        <v>8.1999999999999993</v>
      </c>
      <c r="AC121" s="244">
        <v>36.4</v>
      </c>
      <c r="AD121" s="244">
        <v>41</v>
      </c>
      <c r="AE121" s="245">
        <v>14.4</v>
      </c>
      <c r="AF121" s="67">
        <v>291</v>
      </c>
      <c r="AG121" s="66" t="s">
        <v>127</v>
      </c>
      <c r="AH121" s="244">
        <v>27.1</v>
      </c>
      <c r="AI121" s="244">
        <v>41.6</v>
      </c>
      <c r="AJ121" s="244">
        <v>31.3</v>
      </c>
      <c r="AK121" s="244">
        <v>16.2</v>
      </c>
      <c r="AL121" s="245">
        <v>11</v>
      </c>
      <c r="AM121" s="68"/>
      <c r="AN121" s="64"/>
      <c r="AO121" s="64"/>
      <c r="AP121" s="69"/>
    </row>
    <row r="122" spans="1:42" s="7" customFormat="1" ht="25.5" customHeight="1" x14ac:dyDescent="0.2">
      <c r="A122" s="57" t="s">
        <v>16</v>
      </c>
      <c r="B122" s="516"/>
      <c r="C122" s="516" t="s">
        <v>204</v>
      </c>
      <c r="D122" s="518" t="s">
        <v>205</v>
      </c>
      <c r="E122" s="22" t="s">
        <v>122</v>
      </c>
      <c r="F122" s="22">
        <v>2022</v>
      </c>
      <c r="G122" s="520" t="s">
        <v>123</v>
      </c>
      <c r="H122" s="23" t="s">
        <v>213</v>
      </c>
      <c r="I122" s="22" t="s">
        <v>125</v>
      </c>
      <c r="J122" s="521" t="s">
        <v>206</v>
      </c>
      <c r="K122" s="58">
        <v>624</v>
      </c>
      <c r="L122" s="522">
        <v>150</v>
      </c>
      <c r="M122" s="522">
        <v>27</v>
      </c>
      <c r="N122" s="524">
        <v>111</v>
      </c>
      <c r="O122" s="526">
        <v>46</v>
      </c>
      <c r="P122" s="522">
        <v>228</v>
      </c>
      <c r="Q122" s="528">
        <v>2</v>
      </c>
      <c r="R122" s="495">
        <v>676</v>
      </c>
      <c r="S122" s="411" t="s">
        <v>127</v>
      </c>
      <c r="T122" s="418">
        <v>59.3</v>
      </c>
      <c r="U122" s="493">
        <v>14.3</v>
      </c>
      <c r="V122" s="493">
        <v>26.3</v>
      </c>
      <c r="W122" s="493">
        <v>29</v>
      </c>
      <c r="X122" s="494">
        <v>30.3</v>
      </c>
      <c r="Y122" s="495">
        <v>676</v>
      </c>
      <c r="Z122" s="411" t="s">
        <v>127</v>
      </c>
      <c r="AA122" s="493">
        <v>70.099999999999994</v>
      </c>
      <c r="AB122" s="493">
        <v>10.4</v>
      </c>
      <c r="AC122" s="493">
        <v>19.5</v>
      </c>
      <c r="AD122" s="493">
        <v>36.799999999999997</v>
      </c>
      <c r="AE122" s="494">
        <v>33.299999999999997</v>
      </c>
      <c r="AF122" s="495">
        <v>220</v>
      </c>
      <c r="AG122" s="496" t="s">
        <v>127</v>
      </c>
      <c r="AH122" s="493">
        <v>56.8</v>
      </c>
      <c r="AI122" s="493">
        <v>9.5</v>
      </c>
      <c r="AJ122" s="493">
        <v>33.6</v>
      </c>
      <c r="AK122" s="493">
        <v>38.6</v>
      </c>
      <c r="AL122" s="494">
        <v>18.2</v>
      </c>
      <c r="AM122" s="55"/>
      <c r="AN122" s="22"/>
      <c r="AO122" s="22"/>
      <c r="AP122" s="56"/>
    </row>
    <row r="123" spans="1:42" s="7" customFormat="1" ht="25.5" customHeight="1" x14ac:dyDescent="0.2">
      <c r="A123" s="57" t="s">
        <v>16</v>
      </c>
      <c r="B123" s="517"/>
      <c r="C123" s="517"/>
      <c r="D123" s="519"/>
      <c r="E123" s="23" t="s">
        <v>128</v>
      </c>
      <c r="F123" s="22">
        <v>2022</v>
      </c>
      <c r="G123" s="477"/>
      <c r="H123" s="23" t="s">
        <v>213</v>
      </c>
      <c r="I123" s="172" t="s">
        <v>129</v>
      </c>
      <c r="J123" s="479"/>
      <c r="K123" s="58">
        <v>371</v>
      </c>
      <c r="L123" s="523"/>
      <c r="M123" s="523"/>
      <c r="N123" s="525"/>
      <c r="O123" s="527"/>
      <c r="P123" s="523"/>
      <c r="Q123" s="529"/>
      <c r="R123" s="495"/>
      <c r="S123" s="412"/>
      <c r="T123" s="414"/>
      <c r="U123" s="493"/>
      <c r="V123" s="493"/>
      <c r="W123" s="493"/>
      <c r="X123" s="494"/>
      <c r="Y123" s="495"/>
      <c r="Z123" s="412"/>
      <c r="AA123" s="493"/>
      <c r="AB123" s="493"/>
      <c r="AC123" s="493"/>
      <c r="AD123" s="493"/>
      <c r="AE123" s="494"/>
      <c r="AF123" s="495"/>
      <c r="AG123" s="496"/>
      <c r="AH123" s="493"/>
      <c r="AI123" s="493"/>
      <c r="AJ123" s="493"/>
      <c r="AK123" s="493"/>
      <c r="AL123" s="494"/>
      <c r="AM123" s="55"/>
      <c r="AN123" s="22"/>
      <c r="AO123" s="22"/>
      <c r="AP123" s="56"/>
    </row>
    <row r="124" spans="1:42" s="7" customFormat="1" ht="25.5" customHeight="1" x14ac:dyDescent="0.2">
      <c r="A124" s="63" t="s">
        <v>16</v>
      </c>
      <c r="B124" s="497"/>
      <c r="C124" s="497" t="s">
        <v>207</v>
      </c>
      <c r="D124" s="499" t="s">
        <v>208</v>
      </c>
      <c r="E124" s="64" t="s">
        <v>122</v>
      </c>
      <c r="F124" s="64">
        <v>2022</v>
      </c>
      <c r="G124" s="501" t="s">
        <v>123</v>
      </c>
      <c r="H124" s="66" t="s">
        <v>213</v>
      </c>
      <c r="I124" s="64" t="s">
        <v>125</v>
      </c>
      <c r="J124" s="503" t="s">
        <v>209</v>
      </c>
      <c r="K124" s="65">
        <v>609</v>
      </c>
      <c r="L124" s="505">
        <v>293</v>
      </c>
      <c r="M124" s="505">
        <v>40</v>
      </c>
      <c r="N124" s="506">
        <v>143</v>
      </c>
      <c r="O124" s="508">
        <v>74</v>
      </c>
      <c r="P124" s="505">
        <v>336</v>
      </c>
      <c r="Q124" s="510">
        <v>5</v>
      </c>
      <c r="R124" s="466">
        <v>633</v>
      </c>
      <c r="S124" s="408" t="s">
        <v>127</v>
      </c>
      <c r="T124" s="406">
        <v>36.799999999999997</v>
      </c>
      <c r="U124" s="462">
        <v>32.200000000000003</v>
      </c>
      <c r="V124" s="462">
        <v>31</v>
      </c>
      <c r="W124" s="462">
        <v>21.2</v>
      </c>
      <c r="X124" s="464">
        <v>15.6</v>
      </c>
      <c r="Y124" s="466">
        <v>633</v>
      </c>
      <c r="Z124" s="408" t="s">
        <v>127</v>
      </c>
      <c r="AA124" s="462">
        <v>55.3</v>
      </c>
      <c r="AB124" s="462">
        <v>20.100000000000001</v>
      </c>
      <c r="AC124" s="462">
        <v>24.6</v>
      </c>
      <c r="AD124" s="462">
        <v>32.200000000000003</v>
      </c>
      <c r="AE124" s="464">
        <v>23.1</v>
      </c>
      <c r="AF124" s="466">
        <v>207</v>
      </c>
      <c r="AG124" s="468" t="s">
        <v>127</v>
      </c>
      <c r="AH124" s="462">
        <v>38.6</v>
      </c>
      <c r="AI124" s="462">
        <v>25.6</v>
      </c>
      <c r="AJ124" s="462">
        <v>35.700000000000003</v>
      </c>
      <c r="AK124" s="462">
        <v>29</v>
      </c>
      <c r="AL124" s="464">
        <v>9.6999999999999993</v>
      </c>
      <c r="AM124" s="68"/>
      <c r="AN124" s="64"/>
      <c r="AO124" s="64"/>
      <c r="AP124" s="69"/>
    </row>
    <row r="125" spans="1:42" s="7" customFormat="1" ht="25.5" customHeight="1" thickBot="1" x14ac:dyDescent="0.25">
      <c r="A125" s="153" t="s">
        <v>16</v>
      </c>
      <c r="B125" s="498"/>
      <c r="C125" s="498"/>
      <c r="D125" s="500"/>
      <c r="E125" s="154" t="s">
        <v>128</v>
      </c>
      <c r="F125" s="155">
        <v>2022</v>
      </c>
      <c r="G125" s="502"/>
      <c r="H125" s="154" t="s">
        <v>213</v>
      </c>
      <c r="I125" s="155" t="s">
        <v>129</v>
      </c>
      <c r="J125" s="504"/>
      <c r="K125" s="156">
        <v>348</v>
      </c>
      <c r="L125" s="469"/>
      <c r="M125" s="469"/>
      <c r="N125" s="507"/>
      <c r="O125" s="509"/>
      <c r="P125" s="469"/>
      <c r="Q125" s="511"/>
      <c r="R125" s="467"/>
      <c r="S125" s="409"/>
      <c r="T125" s="410"/>
      <c r="U125" s="463"/>
      <c r="V125" s="463"/>
      <c r="W125" s="463"/>
      <c r="X125" s="465"/>
      <c r="Y125" s="467"/>
      <c r="Z125" s="409"/>
      <c r="AA125" s="463"/>
      <c r="AB125" s="463"/>
      <c r="AC125" s="463"/>
      <c r="AD125" s="463"/>
      <c r="AE125" s="465"/>
      <c r="AF125" s="467"/>
      <c r="AG125" s="469"/>
      <c r="AH125" s="463"/>
      <c r="AI125" s="463"/>
      <c r="AJ125" s="463"/>
      <c r="AK125" s="463"/>
      <c r="AL125" s="465"/>
      <c r="AM125" s="157"/>
      <c r="AN125" s="155"/>
      <c r="AO125" s="155"/>
      <c r="AP125" s="158"/>
    </row>
    <row r="126" spans="1:42" s="7" customFormat="1" ht="25.5" customHeight="1" x14ac:dyDescent="0.2">
      <c r="A126" s="105" t="s">
        <v>16</v>
      </c>
      <c r="B126" s="470"/>
      <c r="C126" s="470" t="s">
        <v>210</v>
      </c>
      <c r="D126" s="473" t="s">
        <v>79</v>
      </c>
      <c r="E126" s="28" t="s">
        <v>122</v>
      </c>
      <c r="F126" s="28">
        <v>2022</v>
      </c>
      <c r="G126" s="476" t="s">
        <v>123</v>
      </c>
      <c r="H126" s="107" t="s">
        <v>213</v>
      </c>
      <c r="I126" s="22" t="s">
        <v>125</v>
      </c>
      <c r="J126" s="478" t="s">
        <v>211</v>
      </c>
      <c r="K126" s="106">
        <v>504</v>
      </c>
      <c r="L126" s="446">
        <v>949</v>
      </c>
      <c r="M126" s="446">
        <v>167</v>
      </c>
      <c r="N126" s="484">
        <v>172</v>
      </c>
      <c r="O126" s="487">
        <v>196</v>
      </c>
      <c r="P126" s="446">
        <v>933</v>
      </c>
      <c r="Q126" s="490">
        <v>4</v>
      </c>
      <c r="R126" s="444">
        <v>803</v>
      </c>
      <c r="S126" s="411" t="s">
        <v>127</v>
      </c>
      <c r="T126" s="413">
        <v>27</v>
      </c>
      <c r="U126" s="448">
        <v>42.2</v>
      </c>
      <c r="V126" s="448">
        <v>30.8</v>
      </c>
      <c r="W126" s="448">
        <v>19.100000000000001</v>
      </c>
      <c r="X126" s="442">
        <v>8</v>
      </c>
      <c r="Y126" s="444">
        <v>805</v>
      </c>
      <c r="Z126" s="411" t="s">
        <v>127</v>
      </c>
      <c r="AA126" s="448">
        <v>36.799999999999997</v>
      </c>
      <c r="AB126" s="448">
        <v>28.4</v>
      </c>
      <c r="AC126" s="448">
        <v>34.799999999999997</v>
      </c>
      <c r="AD126" s="448">
        <v>27.1</v>
      </c>
      <c r="AE126" s="442">
        <v>9.6999999999999993</v>
      </c>
      <c r="AF126" s="444">
        <v>264</v>
      </c>
      <c r="AG126" s="446" t="s">
        <v>127</v>
      </c>
      <c r="AH126" s="448">
        <v>17.399999999999999</v>
      </c>
      <c r="AI126" s="448">
        <v>45.1</v>
      </c>
      <c r="AJ126" s="448">
        <v>37.5</v>
      </c>
      <c r="AK126" s="448">
        <v>16.3</v>
      </c>
      <c r="AL126" s="442" t="s">
        <v>133</v>
      </c>
      <c r="AM126" s="108"/>
      <c r="AN126" s="28"/>
      <c r="AO126" s="28"/>
      <c r="AP126" s="109"/>
    </row>
    <row r="127" spans="1:42" s="7" customFormat="1" ht="25.5" customHeight="1" x14ac:dyDescent="0.2">
      <c r="A127" s="57" t="s">
        <v>16</v>
      </c>
      <c r="B127" s="471"/>
      <c r="C127" s="471"/>
      <c r="D127" s="474"/>
      <c r="E127" s="23" t="s">
        <v>128</v>
      </c>
      <c r="F127" s="22">
        <v>2022</v>
      </c>
      <c r="G127" s="477"/>
      <c r="H127" s="23" t="s">
        <v>213</v>
      </c>
      <c r="I127" s="172" t="s">
        <v>129</v>
      </c>
      <c r="J127" s="479"/>
      <c r="K127" s="58">
        <v>562</v>
      </c>
      <c r="L127" s="447"/>
      <c r="M127" s="447"/>
      <c r="N127" s="485"/>
      <c r="O127" s="488"/>
      <c r="P127" s="447"/>
      <c r="Q127" s="491"/>
      <c r="R127" s="445"/>
      <c r="S127" s="412"/>
      <c r="T127" s="414"/>
      <c r="U127" s="449"/>
      <c r="V127" s="449"/>
      <c r="W127" s="449"/>
      <c r="X127" s="443"/>
      <c r="Y127" s="445"/>
      <c r="Z127" s="412"/>
      <c r="AA127" s="449"/>
      <c r="AB127" s="449"/>
      <c r="AC127" s="449"/>
      <c r="AD127" s="449"/>
      <c r="AE127" s="443"/>
      <c r="AF127" s="445"/>
      <c r="AG127" s="447"/>
      <c r="AH127" s="449"/>
      <c r="AI127" s="449"/>
      <c r="AJ127" s="449"/>
      <c r="AK127" s="449"/>
      <c r="AL127" s="443"/>
      <c r="AM127" s="55"/>
      <c r="AN127" s="22"/>
      <c r="AO127" s="22"/>
      <c r="AP127" s="56"/>
    </row>
    <row r="128" spans="1:42" s="7" customFormat="1" ht="39" thickBot="1" x14ac:dyDescent="0.25">
      <c r="A128" s="100" t="s">
        <v>16</v>
      </c>
      <c r="B128" s="472"/>
      <c r="C128" s="472"/>
      <c r="D128" s="475"/>
      <c r="E128" s="101" t="s">
        <v>152</v>
      </c>
      <c r="F128" s="102">
        <v>2022</v>
      </c>
      <c r="G128" s="207" t="s">
        <v>153</v>
      </c>
      <c r="H128" s="101" t="s">
        <v>213</v>
      </c>
      <c r="I128" s="102" t="s">
        <v>154</v>
      </c>
      <c r="J128" s="217" t="s">
        <v>155</v>
      </c>
      <c r="K128" s="103">
        <v>560</v>
      </c>
      <c r="L128" s="483"/>
      <c r="M128" s="483"/>
      <c r="N128" s="486"/>
      <c r="O128" s="489"/>
      <c r="P128" s="483"/>
      <c r="Q128" s="492"/>
      <c r="R128" s="184">
        <v>107</v>
      </c>
      <c r="S128" s="183" t="s">
        <v>127</v>
      </c>
      <c r="T128" s="241" t="s">
        <v>133</v>
      </c>
      <c r="U128" s="248">
        <v>40.200000000000003</v>
      </c>
      <c r="V128" s="248">
        <v>52.3</v>
      </c>
      <c r="W128" s="248" t="s">
        <v>133</v>
      </c>
      <c r="X128" s="249" t="s">
        <v>133</v>
      </c>
      <c r="Y128" s="184">
        <v>105</v>
      </c>
      <c r="Z128" s="53" t="s">
        <v>127</v>
      </c>
      <c r="AA128" s="248">
        <v>45.7</v>
      </c>
      <c r="AB128" s="248">
        <v>12.4</v>
      </c>
      <c r="AC128" s="248">
        <v>41.9</v>
      </c>
      <c r="AD128" s="248">
        <v>39</v>
      </c>
      <c r="AE128" s="251" t="s">
        <v>133</v>
      </c>
      <c r="AF128" s="183">
        <v>204</v>
      </c>
      <c r="AG128" s="53" t="s">
        <v>127</v>
      </c>
      <c r="AH128" s="248">
        <v>12.3</v>
      </c>
      <c r="AI128" s="248">
        <v>63.2</v>
      </c>
      <c r="AJ128" s="248">
        <v>24.5</v>
      </c>
      <c r="AK128" s="248">
        <v>9.8000000000000007</v>
      </c>
      <c r="AL128" s="251" t="s">
        <v>133</v>
      </c>
      <c r="AM128" s="104"/>
      <c r="AN128" s="102"/>
      <c r="AO128" s="102"/>
      <c r="AP128" s="122"/>
    </row>
    <row r="129" spans="1:70" s="7" customFormat="1" ht="38.25" x14ac:dyDescent="0.2">
      <c r="A129" s="159" t="s">
        <v>16</v>
      </c>
      <c r="B129" s="450"/>
      <c r="C129" s="450" t="s">
        <v>212</v>
      </c>
      <c r="D129" s="452" t="s">
        <v>83</v>
      </c>
      <c r="E129" s="160" t="s">
        <v>128</v>
      </c>
      <c r="F129" s="161">
        <v>2022</v>
      </c>
      <c r="G129" s="208" t="s">
        <v>123</v>
      </c>
      <c r="H129" s="160" t="s">
        <v>213</v>
      </c>
      <c r="I129" s="161" t="s">
        <v>129</v>
      </c>
      <c r="J129" s="212" t="s">
        <v>187</v>
      </c>
      <c r="K129" s="162"/>
      <c r="L129" s="454"/>
      <c r="M129" s="454"/>
      <c r="N129" s="456"/>
      <c r="O129" s="458"/>
      <c r="P129" s="454"/>
      <c r="Q129" s="460"/>
      <c r="R129" s="254"/>
      <c r="S129" s="277"/>
      <c r="T129" s="278"/>
      <c r="U129" s="279"/>
      <c r="V129" s="279"/>
      <c r="W129" s="279"/>
      <c r="X129" s="280"/>
      <c r="Y129" s="254"/>
      <c r="Z129" s="281"/>
      <c r="AA129" s="279"/>
      <c r="AB129" s="279"/>
      <c r="AC129" s="279"/>
      <c r="AD129" s="279"/>
      <c r="AE129" s="280"/>
      <c r="AF129" s="254"/>
      <c r="AG129" s="281"/>
      <c r="AH129" s="279"/>
      <c r="AI129" s="279"/>
      <c r="AJ129" s="279"/>
      <c r="AK129" s="279"/>
      <c r="AL129" s="280"/>
      <c r="AM129" s="163"/>
      <c r="AN129" s="161"/>
      <c r="AO129" s="161"/>
      <c r="AP129" s="164"/>
    </row>
    <row r="130" spans="1:70" s="7" customFormat="1" ht="39" thickBot="1" x14ac:dyDescent="0.25">
      <c r="A130" s="93" t="s">
        <v>16</v>
      </c>
      <c r="B130" s="451"/>
      <c r="C130" s="451"/>
      <c r="D130" s="453"/>
      <c r="E130" s="94" t="s">
        <v>152</v>
      </c>
      <c r="F130" s="94">
        <v>2022</v>
      </c>
      <c r="G130" s="209" t="s">
        <v>153</v>
      </c>
      <c r="H130" s="95" t="s">
        <v>213</v>
      </c>
      <c r="I130" s="94" t="s">
        <v>154</v>
      </c>
      <c r="J130" s="216" t="s">
        <v>155</v>
      </c>
      <c r="K130" s="96"/>
      <c r="L130" s="455"/>
      <c r="M130" s="455"/>
      <c r="N130" s="457"/>
      <c r="O130" s="459"/>
      <c r="P130" s="455"/>
      <c r="Q130" s="461"/>
      <c r="R130" s="97"/>
      <c r="S130" s="282"/>
      <c r="T130" s="283"/>
      <c r="U130" s="284"/>
      <c r="V130" s="284"/>
      <c r="W130" s="284"/>
      <c r="X130" s="285"/>
      <c r="Y130" s="97"/>
      <c r="Z130" s="286"/>
      <c r="AA130" s="284"/>
      <c r="AB130" s="284"/>
      <c r="AC130" s="284"/>
      <c r="AD130" s="284"/>
      <c r="AE130" s="285"/>
      <c r="AF130" s="97"/>
      <c r="AG130" s="286"/>
      <c r="AH130" s="284"/>
      <c r="AI130" s="284"/>
      <c r="AJ130" s="284"/>
      <c r="AK130" s="284"/>
      <c r="AL130" s="285"/>
      <c r="AM130" s="97"/>
      <c r="AN130" s="98"/>
      <c r="AO130" s="98"/>
      <c r="AP130" s="99"/>
    </row>
    <row r="131" spans="1:70" ht="13.5" thickBot="1" x14ac:dyDescent="0.25">
      <c r="A131" s="188"/>
      <c r="B131" s="188"/>
      <c r="C131" s="188"/>
      <c r="D131" s="189"/>
      <c r="E131" s="188"/>
      <c r="F131" s="188"/>
      <c r="G131" s="188"/>
      <c r="H131" s="188"/>
      <c r="I131" s="188"/>
      <c r="J131" s="188"/>
      <c r="K131" s="188"/>
      <c r="L131" s="188"/>
      <c r="M131" s="188"/>
      <c r="N131" s="188"/>
      <c r="O131" s="188"/>
      <c r="P131" s="188"/>
      <c r="Q131" s="188"/>
      <c r="R131" s="188"/>
      <c r="S131" s="188"/>
      <c r="T131" s="250"/>
      <c r="U131" s="250"/>
      <c r="V131" s="250"/>
      <c r="W131" s="250"/>
      <c r="X131" s="250"/>
      <c r="Y131" s="188"/>
      <c r="Z131" s="188"/>
      <c r="AA131" s="250"/>
      <c r="AB131" s="250"/>
      <c r="AC131" s="250"/>
      <c r="AD131" s="250"/>
      <c r="AE131" s="250"/>
      <c r="AF131" s="275"/>
      <c r="AG131" s="275"/>
      <c r="AH131" s="276"/>
      <c r="AI131" s="276"/>
      <c r="AJ131" s="276"/>
      <c r="AK131" s="276"/>
      <c r="AL131" s="276"/>
      <c r="AM131" s="188"/>
      <c r="AN131" s="188"/>
      <c r="AO131" s="188"/>
      <c r="AP131" s="188"/>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row>
    <row r="132" spans="1:70" s="7" customFormat="1" ht="25.5" customHeight="1" x14ac:dyDescent="0.2">
      <c r="A132" s="175" t="s">
        <v>16</v>
      </c>
      <c r="B132" s="470"/>
      <c r="C132" s="470" t="s">
        <v>121</v>
      </c>
      <c r="D132" s="473" t="s">
        <v>14</v>
      </c>
      <c r="E132" s="176" t="s">
        <v>122</v>
      </c>
      <c r="F132" s="176">
        <v>2021</v>
      </c>
      <c r="G132" s="476" t="s">
        <v>123</v>
      </c>
      <c r="H132" s="52" t="s">
        <v>213</v>
      </c>
      <c r="I132" s="176" t="s">
        <v>125</v>
      </c>
      <c r="J132" s="715" t="s">
        <v>126</v>
      </c>
      <c r="K132" s="177">
        <v>623</v>
      </c>
      <c r="L132" s="446">
        <v>75</v>
      </c>
      <c r="M132" s="446" t="s">
        <v>133</v>
      </c>
      <c r="N132" s="484">
        <v>100</v>
      </c>
      <c r="O132" s="487">
        <v>6</v>
      </c>
      <c r="P132" s="446">
        <v>126</v>
      </c>
      <c r="Q132" s="490">
        <v>2</v>
      </c>
      <c r="R132" s="444">
        <v>574</v>
      </c>
      <c r="S132" s="415" t="s">
        <v>127</v>
      </c>
      <c r="T132" s="413">
        <v>58</v>
      </c>
      <c r="U132" s="448">
        <v>17.2</v>
      </c>
      <c r="V132" s="448">
        <v>24.7</v>
      </c>
      <c r="W132" s="448">
        <v>30.7</v>
      </c>
      <c r="X132" s="442">
        <v>27.4</v>
      </c>
      <c r="Y132" s="444">
        <v>574</v>
      </c>
      <c r="Z132" s="415" t="s">
        <v>127</v>
      </c>
      <c r="AA132" s="448">
        <v>66.599999999999994</v>
      </c>
      <c r="AB132" s="448">
        <v>14.6</v>
      </c>
      <c r="AC132" s="448">
        <v>18.8</v>
      </c>
      <c r="AD132" s="448">
        <v>38.5</v>
      </c>
      <c r="AE132" s="442">
        <v>28</v>
      </c>
      <c r="AF132" s="444">
        <v>184</v>
      </c>
      <c r="AG132" s="446" t="s">
        <v>127</v>
      </c>
      <c r="AH132" s="448">
        <v>49.5</v>
      </c>
      <c r="AI132" s="448">
        <v>15.2</v>
      </c>
      <c r="AJ132" s="448">
        <v>35.299999999999997</v>
      </c>
      <c r="AK132" s="448">
        <v>38</v>
      </c>
      <c r="AL132" s="442">
        <v>11.4</v>
      </c>
      <c r="AM132" s="60"/>
      <c r="AN132" s="61"/>
      <c r="AO132" s="61"/>
      <c r="AP132" s="62"/>
    </row>
    <row r="133" spans="1:70" s="7" customFormat="1" ht="25.5" customHeight="1" thickBot="1" x14ac:dyDescent="0.25">
      <c r="A133" s="179" t="s">
        <v>16</v>
      </c>
      <c r="B133" s="472"/>
      <c r="C133" s="472"/>
      <c r="D133" s="475"/>
      <c r="E133" s="53" t="s">
        <v>128</v>
      </c>
      <c r="F133" s="180">
        <v>2021</v>
      </c>
      <c r="G133" s="645"/>
      <c r="H133" s="53" t="s">
        <v>213</v>
      </c>
      <c r="I133" s="181" t="s">
        <v>129</v>
      </c>
      <c r="J133" s="716"/>
      <c r="K133" s="182">
        <v>276</v>
      </c>
      <c r="L133" s="483"/>
      <c r="M133" s="483"/>
      <c r="N133" s="486"/>
      <c r="O133" s="489"/>
      <c r="P133" s="483"/>
      <c r="Q133" s="492"/>
      <c r="R133" s="648"/>
      <c r="S133" s="412"/>
      <c r="T133" s="417"/>
      <c r="U133" s="615"/>
      <c r="V133" s="615"/>
      <c r="W133" s="615"/>
      <c r="X133" s="617"/>
      <c r="Y133" s="648"/>
      <c r="Z133" s="412"/>
      <c r="AA133" s="615"/>
      <c r="AB133" s="615"/>
      <c r="AC133" s="615"/>
      <c r="AD133" s="615"/>
      <c r="AE133" s="617"/>
      <c r="AF133" s="648"/>
      <c r="AG133" s="483"/>
      <c r="AH133" s="615"/>
      <c r="AI133" s="615"/>
      <c r="AJ133" s="615"/>
      <c r="AK133" s="615"/>
      <c r="AL133" s="617"/>
      <c r="AM133" s="185"/>
      <c r="AN133" s="186"/>
      <c r="AO133" s="186"/>
      <c r="AP133" s="187"/>
    </row>
    <row r="134" spans="1:70" s="7" customFormat="1" ht="25.5" customHeight="1" x14ac:dyDescent="0.2">
      <c r="A134" s="110" t="s">
        <v>16</v>
      </c>
      <c r="B134" s="701"/>
      <c r="C134" s="701" t="s">
        <v>130</v>
      </c>
      <c r="D134" s="703" t="s">
        <v>26</v>
      </c>
      <c r="E134" s="111" t="s">
        <v>122</v>
      </c>
      <c r="F134" s="111">
        <v>2021</v>
      </c>
      <c r="G134" s="705" t="s">
        <v>123</v>
      </c>
      <c r="H134" s="113" t="s">
        <v>213</v>
      </c>
      <c r="I134" s="111" t="s">
        <v>125</v>
      </c>
      <c r="J134" s="707" t="s">
        <v>132</v>
      </c>
      <c r="K134" s="112">
        <v>302</v>
      </c>
      <c r="L134" s="697">
        <v>432</v>
      </c>
      <c r="M134" s="697">
        <v>169</v>
      </c>
      <c r="N134" s="709">
        <v>65</v>
      </c>
      <c r="O134" s="711">
        <v>31</v>
      </c>
      <c r="P134" s="697">
        <v>298</v>
      </c>
      <c r="Q134" s="713">
        <v>10</v>
      </c>
      <c r="R134" s="695">
        <v>283</v>
      </c>
      <c r="S134" s="434" t="s">
        <v>127</v>
      </c>
      <c r="T134" s="436">
        <v>15.9</v>
      </c>
      <c r="U134" s="699">
        <v>55.8</v>
      </c>
      <c r="V134" s="699">
        <v>28.3</v>
      </c>
      <c r="W134" s="699">
        <v>11</v>
      </c>
      <c r="X134" s="434" t="s">
        <v>127</v>
      </c>
      <c r="Y134" s="695">
        <v>284</v>
      </c>
      <c r="Z134" s="434" t="s">
        <v>127</v>
      </c>
      <c r="AA134" s="699">
        <v>24.6</v>
      </c>
      <c r="AB134" s="699">
        <v>48.2</v>
      </c>
      <c r="AC134" s="699">
        <v>27.1</v>
      </c>
      <c r="AD134" s="699">
        <v>19</v>
      </c>
      <c r="AE134" s="693">
        <v>5.6</v>
      </c>
      <c r="AF134" s="695">
        <v>74</v>
      </c>
      <c r="AG134" s="697" t="s">
        <v>127</v>
      </c>
      <c r="AH134" s="699" t="s">
        <v>133</v>
      </c>
      <c r="AI134" s="699">
        <v>59.5</v>
      </c>
      <c r="AJ134" s="699">
        <v>28.4</v>
      </c>
      <c r="AK134" s="699" t="s">
        <v>133</v>
      </c>
      <c r="AL134" s="693" t="s">
        <v>133</v>
      </c>
      <c r="AM134" s="114"/>
      <c r="AN134" s="111"/>
      <c r="AO134" s="111"/>
      <c r="AP134" s="115"/>
    </row>
    <row r="135" spans="1:70" s="7" customFormat="1" ht="25.5" customHeight="1" thickBot="1" x14ac:dyDescent="0.25">
      <c r="A135" s="116" t="s">
        <v>16</v>
      </c>
      <c r="B135" s="702"/>
      <c r="C135" s="702"/>
      <c r="D135" s="704"/>
      <c r="E135" s="117" t="s">
        <v>128</v>
      </c>
      <c r="F135" s="118">
        <v>2021</v>
      </c>
      <c r="G135" s="706"/>
      <c r="H135" s="117" t="s">
        <v>213</v>
      </c>
      <c r="I135" s="118" t="s">
        <v>129</v>
      </c>
      <c r="J135" s="708"/>
      <c r="K135" s="119">
        <v>130</v>
      </c>
      <c r="L135" s="698"/>
      <c r="M135" s="698"/>
      <c r="N135" s="710"/>
      <c r="O135" s="712"/>
      <c r="P135" s="698"/>
      <c r="Q135" s="714"/>
      <c r="R135" s="696"/>
      <c r="S135" s="435"/>
      <c r="T135" s="437"/>
      <c r="U135" s="700"/>
      <c r="V135" s="700"/>
      <c r="W135" s="700"/>
      <c r="X135" s="435"/>
      <c r="Y135" s="696"/>
      <c r="Z135" s="435"/>
      <c r="AA135" s="700"/>
      <c r="AB135" s="700"/>
      <c r="AC135" s="700"/>
      <c r="AD135" s="700"/>
      <c r="AE135" s="694"/>
      <c r="AF135" s="696"/>
      <c r="AG135" s="698"/>
      <c r="AH135" s="700"/>
      <c r="AI135" s="700"/>
      <c r="AJ135" s="700"/>
      <c r="AK135" s="700"/>
      <c r="AL135" s="694"/>
      <c r="AM135" s="120"/>
      <c r="AN135" s="118"/>
      <c r="AO135" s="118"/>
      <c r="AP135" s="121"/>
    </row>
    <row r="136" spans="1:70" s="7" customFormat="1" ht="25.5" customHeight="1" x14ac:dyDescent="0.2">
      <c r="A136" s="105" t="s">
        <v>16</v>
      </c>
      <c r="B136" s="470"/>
      <c r="C136" s="470" t="s">
        <v>134</v>
      </c>
      <c r="D136" s="473" t="s">
        <v>30</v>
      </c>
      <c r="E136" s="28" t="s">
        <v>122</v>
      </c>
      <c r="F136" s="28">
        <v>2021</v>
      </c>
      <c r="G136" s="476" t="s">
        <v>123</v>
      </c>
      <c r="H136" s="107" t="s">
        <v>213</v>
      </c>
      <c r="I136" s="22" t="s">
        <v>125</v>
      </c>
      <c r="J136" s="478" t="s">
        <v>136</v>
      </c>
      <c r="K136" s="106">
        <v>569</v>
      </c>
      <c r="L136" s="446">
        <v>118</v>
      </c>
      <c r="M136" s="446">
        <v>22</v>
      </c>
      <c r="N136" s="484">
        <v>85</v>
      </c>
      <c r="O136" s="487">
        <v>11</v>
      </c>
      <c r="P136" s="446">
        <v>142</v>
      </c>
      <c r="Q136" s="490">
        <v>20</v>
      </c>
      <c r="R136" s="444">
        <v>407</v>
      </c>
      <c r="S136" s="415" t="s">
        <v>127</v>
      </c>
      <c r="T136" s="413">
        <v>45.9</v>
      </c>
      <c r="U136" s="448">
        <v>23.6</v>
      </c>
      <c r="V136" s="448">
        <v>30.5</v>
      </c>
      <c r="W136" s="448">
        <v>25.3</v>
      </c>
      <c r="X136" s="442">
        <v>20.6</v>
      </c>
      <c r="Y136" s="444">
        <v>406</v>
      </c>
      <c r="Z136" s="415" t="s">
        <v>127</v>
      </c>
      <c r="AA136" s="448">
        <v>56.2</v>
      </c>
      <c r="AB136" s="448">
        <v>23.9</v>
      </c>
      <c r="AC136" s="448">
        <v>20</v>
      </c>
      <c r="AD136" s="448">
        <v>32</v>
      </c>
      <c r="AE136" s="442">
        <v>24.1</v>
      </c>
      <c r="AF136" s="444">
        <v>78</v>
      </c>
      <c r="AG136" s="446" t="s">
        <v>127</v>
      </c>
      <c r="AH136" s="448">
        <v>48.7</v>
      </c>
      <c r="AI136" s="448">
        <v>19.2</v>
      </c>
      <c r="AJ136" s="448">
        <v>32.1</v>
      </c>
      <c r="AK136" s="448">
        <v>28.2</v>
      </c>
      <c r="AL136" s="442">
        <v>20.5</v>
      </c>
      <c r="AM136" s="108"/>
      <c r="AN136" s="28"/>
      <c r="AO136" s="28"/>
      <c r="AP136" s="109"/>
    </row>
    <row r="137" spans="1:70" s="7" customFormat="1" ht="25.5" customHeight="1" thickBot="1" x14ac:dyDescent="0.25">
      <c r="A137" s="100" t="s">
        <v>16</v>
      </c>
      <c r="B137" s="472"/>
      <c r="C137" s="472"/>
      <c r="D137" s="475"/>
      <c r="E137" s="101" t="s">
        <v>128</v>
      </c>
      <c r="F137" s="102">
        <v>2021</v>
      </c>
      <c r="G137" s="645"/>
      <c r="H137" s="101" t="s">
        <v>213</v>
      </c>
      <c r="I137" s="172" t="s">
        <v>129</v>
      </c>
      <c r="J137" s="646"/>
      <c r="K137" s="103">
        <v>116</v>
      </c>
      <c r="L137" s="483"/>
      <c r="M137" s="483"/>
      <c r="N137" s="486"/>
      <c r="O137" s="489"/>
      <c r="P137" s="483"/>
      <c r="Q137" s="492"/>
      <c r="R137" s="648"/>
      <c r="S137" s="412"/>
      <c r="T137" s="417"/>
      <c r="U137" s="615"/>
      <c r="V137" s="615"/>
      <c r="W137" s="615"/>
      <c r="X137" s="617"/>
      <c r="Y137" s="648"/>
      <c r="Z137" s="412"/>
      <c r="AA137" s="615"/>
      <c r="AB137" s="615"/>
      <c r="AC137" s="615"/>
      <c r="AD137" s="615"/>
      <c r="AE137" s="617"/>
      <c r="AF137" s="648"/>
      <c r="AG137" s="483"/>
      <c r="AH137" s="615"/>
      <c r="AI137" s="615"/>
      <c r="AJ137" s="615"/>
      <c r="AK137" s="615"/>
      <c r="AL137" s="617"/>
      <c r="AM137" s="104"/>
      <c r="AN137" s="102"/>
      <c r="AO137" s="102"/>
      <c r="AP137" s="122"/>
    </row>
    <row r="138" spans="1:70" s="7" customFormat="1" ht="25.5" customHeight="1" x14ac:dyDescent="0.2">
      <c r="A138" s="123" t="s">
        <v>16</v>
      </c>
      <c r="B138" s="677"/>
      <c r="C138" s="677" t="s">
        <v>137</v>
      </c>
      <c r="D138" s="679" t="s">
        <v>34</v>
      </c>
      <c r="E138" s="124" t="s">
        <v>122</v>
      </c>
      <c r="F138" s="124">
        <v>2021</v>
      </c>
      <c r="G138" s="681" t="s">
        <v>123</v>
      </c>
      <c r="H138" s="126" t="s">
        <v>213</v>
      </c>
      <c r="I138" s="124" t="s">
        <v>125</v>
      </c>
      <c r="J138" s="683" t="s">
        <v>139</v>
      </c>
      <c r="K138" s="125"/>
      <c r="L138" s="675"/>
      <c r="M138" s="675"/>
      <c r="N138" s="685"/>
      <c r="O138" s="687"/>
      <c r="P138" s="675"/>
      <c r="Q138" s="689"/>
      <c r="R138" s="673"/>
      <c r="S138" s="691"/>
      <c r="T138" s="438"/>
      <c r="U138" s="440"/>
      <c r="V138" s="440"/>
      <c r="W138" s="440"/>
      <c r="X138" s="671"/>
      <c r="Y138" s="673"/>
      <c r="Z138" s="675"/>
      <c r="AA138" s="440"/>
      <c r="AB138" s="440"/>
      <c r="AC138" s="440"/>
      <c r="AD138" s="440"/>
      <c r="AE138" s="671"/>
      <c r="AF138" s="673"/>
      <c r="AG138" s="675"/>
      <c r="AH138" s="440"/>
      <c r="AI138" s="440"/>
      <c r="AJ138" s="440"/>
      <c r="AK138" s="440"/>
      <c r="AL138" s="671"/>
      <c r="AM138" s="127"/>
      <c r="AN138" s="124"/>
      <c r="AO138" s="124"/>
      <c r="AP138" s="128"/>
    </row>
    <row r="139" spans="1:70" s="7" customFormat="1" ht="25.5" customHeight="1" thickBot="1" x14ac:dyDescent="0.25">
      <c r="A139" s="129" t="s">
        <v>16</v>
      </c>
      <c r="B139" s="678"/>
      <c r="C139" s="678"/>
      <c r="D139" s="680"/>
      <c r="E139" s="130" t="s">
        <v>128</v>
      </c>
      <c r="F139" s="131">
        <v>2021</v>
      </c>
      <c r="G139" s="682"/>
      <c r="H139" s="130" t="s">
        <v>213</v>
      </c>
      <c r="I139" s="131" t="s">
        <v>129</v>
      </c>
      <c r="J139" s="684"/>
      <c r="K139" s="132"/>
      <c r="L139" s="676"/>
      <c r="M139" s="676"/>
      <c r="N139" s="686"/>
      <c r="O139" s="688"/>
      <c r="P139" s="676"/>
      <c r="Q139" s="690"/>
      <c r="R139" s="674"/>
      <c r="S139" s="692"/>
      <c r="T139" s="439"/>
      <c r="U139" s="441"/>
      <c r="V139" s="441"/>
      <c r="W139" s="441"/>
      <c r="X139" s="672"/>
      <c r="Y139" s="674"/>
      <c r="Z139" s="676"/>
      <c r="AA139" s="441"/>
      <c r="AB139" s="441"/>
      <c r="AC139" s="441"/>
      <c r="AD139" s="441"/>
      <c r="AE139" s="672"/>
      <c r="AF139" s="674"/>
      <c r="AG139" s="676"/>
      <c r="AH139" s="441"/>
      <c r="AI139" s="441"/>
      <c r="AJ139" s="441"/>
      <c r="AK139" s="441"/>
      <c r="AL139" s="672"/>
      <c r="AM139" s="133"/>
      <c r="AN139" s="131"/>
      <c r="AO139" s="131"/>
      <c r="AP139" s="134"/>
    </row>
    <row r="140" spans="1:70" s="7" customFormat="1" ht="25.5" customHeight="1" x14ac:dyDescent="0.2">
      <c r="A140" s="105" t="s">
        <v>16</v>
      </c>
      <c r="B140" s="470"/>
      <c r="C140" s="470" t="s">
        <v>140</v>
      </c>
      <c r="D140" s="473" t="s">
        <v>141</v>
      </c>
      <c r="E140" s="28" t="s">
        <v>122</v>
      </c>
      <c r="F140" s="28">
        <v>2021</v>
      </c>
      <c r="G140" s="476" t="s">
        <v>123</v>
      </c>
      <c r="H140" s="107" t="s">
        <v>213</v>
      </c>
      <c r="I140" s="22" t="s">
        <v>125</v>
      </c>
      <c r="J140" s="478" t="s">
        <v>142</v>
      </c>
      <c r="K140" s="106">
        <v>626</v>
      </c>
      <c r="L140" s="446">
        <v>140</v>
      </c>
      <c r="M140" s="446">
        <v>21</v>
      </c>
      <c r="N140" s="484">
        <v>88</v>
      </c>
      <c r="O140" s="487">
        <v>47</v>
      </c>
      <c r="P140" s="446">
        <v>193</v>
      </c>
      <c r="Q140" s="490">
        <v>1</v>
      </c>
      <c r="R140" s="444">
        <v>665</v>
      </c>
      <c r="S140" s="415" t="s">
        <v>127</v>
      </c>
      <c r="T140" s="413">
        <v>46.9</v>
      </c>
      <c r="U140" s="448">
        <v>22.4</v>
      </c>
      <c r="V140" s="448">
        <v>30.7</v>
      </c>
      <c r="W140" s="448">
        <v>27.1</v>
      </c>
      <c r="X140" s="442">
        <v>19.8</v>
      </c>
      <c r="Y140" s="444">
        <v>669</v>
      </c>
      <c r="Z140" s="415" t="s">
        <v>127</v>
      </c>
      <c r="AA140" s="448">
        <v>62.8</v>
      </c>
      <c r="AB140" s="448">
        <v>13.3</v>
      </c>
      <c r="AC140" s="448">
        <v>23.9</v>
      </c>
      <c r="AD140" s="448">
        <v>37.700000000000003</v>
      </c>
      <c r="AE140" s="442">
        <v>25.1</v>
      </c>
      <c r="AF140" s="444">
        <v>203</v>
      </c>
      <c r="AG140" s="448">
        <v>11</v>
      </c>
      <c r="AH140" s="448">
        <v>40.9</v>
      </c>
      <c r="AI140" s="448">
        <v>26.1</v>
      </c>
      <c r="AJ140" s="448">
        <v>33</v>
      </c>
      <c r="AK140" s="448">
        <v>29.1</v>
      </c>
      <c r="AL140" s="442">
        <v>11.8</v>
      </c>
      <c r="AM140" s="108"/>
      <c r="AN140" s="28"/>
      <c r="AO140" s="28"/>
      <c r="AP140" s="109"/>
    </row>
    <row r="141" spans="1:70" s="7" customFormat="1" ht="25.5" customHeight="1" x14ac:dyDescent="0.2">
      <c r="A141" s="57" t="s">
        <v>16</v>
      </c>
      <c r="B141" s="517"/>
      <c r="C141" s="517"/>
      <c r="D141" s="519"/>
      <c r="E141" s="23" t="s">
        <v>128</v>
      </c>
      <c r="F141" s="22">
        <v>2021</v>
      </c>
      <c r="G141" s="477"/>
      <c r="H141" s="23" t="s">
        <v>213</v>
      </c>
      <c r="I141" s="172" t="s">
        <v>129</v>
      </c>
      <c r="J141" s="479"/>
      <c r="K141" s="58">
        <v>362</v>
      </c>
      <c r="L141" s="523"/>
      <c r="M141" s="523"/>
      <c r="N141" s="525"/>
      <c r="O141" s="527"/>
      <c r="P141" s="523"/>
      <c r="Q141" s="529"/>
      <c r="R141" s="445"/>
      <c r="S141" s="412"/>
      <c r="T141" s="414"/>
      <c r="U141" s="449"/>
      <c r="V141" s="449"/>
      <c r="W141" s="449"/>
      <c r="X141" s="443"/>
      <c r="Y141" s="445"/>
      <c r="Z141" s="412"/>
      <c r="AA141" s="449"/>
      <c r="AB141" s="449"/>
      <c r="AC141" s="449"/>
      <c r="AD141" s="449"/>
      <c r="AE141" s="443"/>
      <c r="AF141" s="445"/>
      <c r="AG141" s="449"/>
      <c r="AH141" s="449"/>
      <c r="AI141" s="449"/>
      <c r="AJ141" s="449"/>
      <c r="AK141" s="449"/>
      <c r="AL141" s="443"/>
      <c r="AM141" s="55"/>
      <c r="AN141" s="22"/>
      <c r="AO141" s="22"/>
      <c r="AP141" s="56"/>
    </row>
    <row r="142" spans="1:70" s="7" customFormat="1" ht="25.5" customHeight="1" x14ac:dyDescent="0.2">
      <c r="A142" s="70" t="s">
        <v>16</v>
      </c>
      <c r="B142" s="649"/>
      <c r="C142" s="649" t="s">
        <v>143</v>
      </c>
      <c r="D142" s="652" t="s">
        <v>144</v>
      </c>
      <c r="E142" s="71" t="s">
        <v>122</v>
      </c>
      <c r="F142" s="71">
        <v>2021</v>
      </c>
      <c r="G142" s="655" t="s">
        <v>123</v>
      </c>
      <c r="H142" s="73" t="s">
        <v>213</v>
      </c>
      <c r="I142" s="71" t="s">
        <v>125</v>
      </c>
      <c r="J142" s="657" t="s">
        <v>145</v>
      </c>
      <c r="K142" s="72">
        <v>623</v>
      </c>
      <c r="L142" s="659">
        <v>306</v>
      </c>
      <c r="M142" s="659">
        <v>23</v>
      </c>
      <c r="N142" s="662">
        <v>106</v>
      </c>
      <c r="O142" s="665">
        <v>104</v>
      </c>
      <c r="P142" s="659">
        <v>369</v>
      </c>
      <c r="Q142" s="668">
        <v>2</v>
      </c>
      <c r="R142" s="641">
        <v>614</v>
      </c>
      <c r="S142" s="421">
        <v>9</v>
      </c>
      <c r="T142" s="421">
        <v>32.9</v>
      </c>
      <c r="U142" s="643">
        <v>34.5</v>
      </c>
      <c r="V142" s="643">
        <v>32.6</v>
      </c>
      <c r="W142" s="643">
        <v>21.8</v>
      </c>
      <c r="X142" s="644">
        <v>11.1</v>
      </c>
      <c r="Y142" s="641">
        <v>624</v>
      </c>
      <c r="Z142" s="642">
        <v>7.6</v>
      </c>
      <c r="AA142" s="643">
        <v>54.5</v>
      </c>
      <c r="AB142" s="643">
        <v>21.3</v>
      </c>
      <c r="AC142" s="643">
        <v>24.2</v>
      </c>
      <c r="AD142" s="643">
        <v>35.1</v>
      </c>
      <c r="AE142" s="644">
        <v>19.399999999999999</v>
      </c>
      <c r="AF142" s="641">
        <v>210</v>
      </c>
      <c r="AG142" s="642">
        <v>7.9</v>
      </c>
      <c r="AH142" s="643">
        <v>28.6</v>
      </c>
      <c r="AI142" s="643">
        <v>32.9</v>
      </c>
      <c r="AJ142" s="643">
        <v>38.6</v>
      </c>
      <c r="AK142" s="643">
        <v>22.9</v>
      </c>
      <c r="AL142" s="644">
        <v>5.7</v>
      </c>
      <c r="AM142" s="74"/>
      <c r="AN142" s="71"/>
      <c r="AO142" s="71"/>
      <c r="AP142" s="75"/>
    </row>
    <row r="143" spans="1:70" s="7" customFormat="1" ht="25.5" customHeight="1" x14ac:dyDescent="0.2">
      <c r="A143" s="70" t="s">
        <v>16</v>
      </c>
      <c r="B143" s="651"/>
      <c r="C143" s="651"/>
      <c r="D143" s="654"/>
      <c r="E143" s="73" t="s">
        <v>128</v>
      </c>
      <c r="F143" s="71">
        <v>2021</v>
      </c>
      <c r="G143" s="656"/>
      <c r="H143" s="73" t="s">
        <v>213</v>
      </c>
      <c r="I143" s="71" t="s">
        <v>129</v>
      </c>
      <c r="J143" s="658"/>
      <c r="K143" s="72">
        <v>362</v>
      </c>
      <c r="L143" s="661"/>
      <c r="M143" s="661"/>
      <c r="N143" s="664"/>
      <c r="O143" s="667"/>
      <c r="P143" s="661"/>
      <c r="Q143" s="670"/>
      <c r="R143" s="641"/>
      <c r="S143" s="730"/>
      <c r="T143" s="422"/>
      <c r="U143" s="643"/>
      <c r="V143" s="643"/>
      <c r="W143" s="643"/>
      <c r="X143" s="644"/>
      <c r="Y143" s="641"/>
      <c r="Z143" s="642"/>
      <c r="AA143" s="643"/>
      <c r="AB143" s="643"/>
      <c r="AC143" s="643"/>
      <c r="AD143" s="643"/>
      <c r="AE143" s="644"/>
      <c r="AF143" s="641"/>
      <c r="AG143" s="642"/>
      <c r="AH143" s="643"/>
      <c r="AI143" s="643"/>
      <c r="AJ143" s="643"/>
      <c r="AK143" s="643"/>
      <c r="AL143" s="644"/>
      <c r="AM143" s="74"/>
      <c r="AN143" s="71"/>
      <c r="AO143" s="71"/>
      <c r="AP143" s="75"/>
    </row>
    <row r="144" spans="1:70" s="7" customFormat="1" ht="25.5" customHeight="1" x14ac:dyDescent="0.2">
      <c r="A144" s="57" t="s">
        <v>16</v>
      </c>
      <c r="B144" s="516"/>
      <c r="C144" s="516" t="s">
        <v>146</v>
      </c>
      <c r="D144" s="518" t="s">
        <v>147</v>
      </c>
      <c r="E144" s="22" t="s">
        <v>122</v>
      </c>
      <c r="F144" s="22">
        <v>2021</v>
      </c>
      <c r="G144" s="520" t="s">
        <v>123</v>
      </c>
      <c r="H144" s="23" t="s">
        <v>213</v>
      </c>
      <c r="I144" s="22" t="s">
        <v>125</v>
      </c>
      <c r="J144" s="521" t="s">
        <v>148</v>
      </c>
      <c r="K144" s="58">
        <v>627</v>
      </c>
      <c r="L144" s="522">
        <v>243</v>
      </c>
      <c r="M144" s="522">
        <v>62</v>
      </c>
      <c r="N144" s="524">
        <v>73</v>
      </c>
      <c r="O144" s="526">
        <v>107</v>
      </c>
      <c r="P144" s="522">
        <v>202</v>
      </c>
      <c r="Q144" s="528" t="s">
        <v>133</v>
      </c>
      <c r="R144" s="495">
        <v>593</v>
      </c>
      <c r="S144" s="411">
        <v>13.7</v>
      </c>
      <c r="T144" s="418">
        <v>44</v>
      </c>
      <c r="U144" s="493">
        <v>21.1</v>
      </c>
      <c r="V144" s="493">
        <v>34.9</v>
      </c>
      <c r="W144" s="493">
        <v>27.7</v>
      </c>
      <c r="X144" s="494">
        <v>16.399999999999999</v>
      </c>
      <c r="Y144" s="495">
        <v>595</v>
      </c>
      <c r="Z144" s="411">
        <v>13.4</v>
      </c>
      <c r="AA144" s="493">
        <v>62</v>
      </c>
      <c r="AB144" s="493">
        <v>11.8</v>
      </c>
      <c r="AC144" s="493">
        <v>26.2</v>
      </c>
      <c r="AD144" s="493">
        <v>38.299999999999997</v>
      </c>
      <c r="AE144" s="494">
        <v>23.7</v>
      </c>
      <c r="AF144" s="495">
        <v>184</v>
      </c>
      <c r="AG144" s="496">
        <v>19.7</v>
      </c>
      <c r="AH144" s="493">
        <v>42.4</v>
      </c>
      <c r="AI144" s="493">
        <v>19</v>
      </c>
      <c r="AJ144" s="493">
        <v>38.6</v>
      </c>
      <c r="AK144" s="493">
        <v>35.299999999999997</v>
      </c>
      <c r="AL144" s="494">
        <v>7.1</v>
      </c>
      <c r="AM144" s="55"/>
      <c r="AN144" s="22"/>
      <c r="AO144" s="22"/>
      <c r="AP144" s="56"/>
    </row>
    <row r="145" spans="1:42" s="7" customFormat="1" ht="25.5" customHeight="1" x14ac:dyDescent="0.2">
      <c r="A145" s="57" t="s">
        <v>16</v>
      </c>
      <c r="B145" s="517"/>
      <c r="C145" s="517"/>
      <c r="D145" s="519"/>
      <c r="E145" s="23" t="s">
        <v>128</v>
      </c>
      <c r="F145" s="22">
        <v>2021</v>
      </c>
      <c r="G145" s="477"/>
      <c r="H145" s="23" t="s">
        <v>213</v>
      </c>
      <c r="I145" s="172" t="s">
        <v>129</v>
      </c>
      <c r="J145" s="479"/>
      <c r="K145" s="58">
        <v>360</v>
      </c>
      <c r="L145" s="523"/>
      <c r="M145" s="523"/>
      <c r="N145" s="525"/>
      <c r="O145" s="527"/>
      <c r="P145" s="523"/>
      <c r="Q145" s="529"/>
      <c r="R145" s="495"/>
      <c r="S145" s="412"/>
      <c r="T145" s="414"/>
      <c r="U145" s="493"/>
      <c r="V145" s="493"/>
      <c r="W145" s="493"/>
      <c r="X145" s="494"/>
      <c r="Y145" s="495"/>
      <c r="Z145" s="412"/>
      <c r="AA145" s="493"/>
      <c r="AB145" s="493"/>
      <c r="AC145" s="493"/>
      <c r="AD145" s="493"/>
      <c r="AE145" s="494"/>
      <c r="AF145" s="495"/>
      <c r="AG145" s="496"/>
      <c r="AH145" s="493"/>
      <c r="AI145" s="493"/>
      <c r="AJ145" s="493"/>
      <c r="AK145" s="493"/>
      <c r="AL145" s="494"/>
      <c r="AM145" s="55"/>
      <c r="AN145" s="22"/>
      <c r="AO145" s="22"/>
      <c r="AP145" s="56"/>
    </row>
    <row r="146" spans="1:42" s="7" customFormat="1" ht="25.5" customHeight="1" x14ac:dyDescent="0.2">
      <c r="A146" s="70" t="s">
        <v>16</v>
      </c>
      <c r="B146" s="649"/>
      <c r="C146" s="649" t="s">
        <v>149</v>
      </c>
      <c r="D146" s="652" t="s">
        <v>150</v>
      </c>
      <c r="E146" s="71" t="s">
        <v>122</v>
      </c>
      <c r="F146" s="71">
        <v>2021</v>
      </c>
      <c r="G146" s="655" t="s">
        <v>123</v>
      </c>
      <c r="H146" s="73" t="s">
        <v>213</v>
      </c>
      <c r="I146" s="71" t="s">
        <v>125</v>
      </c>
      <c r="J146" s="657" t="s">
        <v>151</v>
      </c>
      <c r="K146" s="72">
        <v>789</v>
      </c>
      <c r="L146" s="659">
        <v>397</v>
      </c>
      <c r="M146" s="659">
        <v>47</v>
      </c>
      <c r="N146" s="662">
        <v>226</v>
      </c>
      <c r="O146" s="665">
        <v>118</v>
      </c>
      <c r="P146" s="659">
        <v>448</v>
      </c>
      <c r="Q146" s="668">
        <v>10</v>
      </c>
      <c r="R146" s="641">
        <v>853</v>
      </c>
      <c r="S146" s="419">
        <v>9.4</v>
      </c>
      <c r="T146" s="421">
        <v>45</v>
      </c>
      <c r="U146" s="643">
        <v>24.4</v>
      </c>
      <c r="V146" s="643">
        <v>30.6</v>
      </c>
      <c r="W146" s="643">
        <v>28.4</v>
      </c>
      <c r="X146" s="644">
        <v>16.600000000000001</v>
      </c>
      <c r="Y146" s="641">
        <v>871</v>
      </c>
      <c r="Z146" s="642">
        <v>7.5</v>
      </c>
      <c r="AA146" s="643">
        <v>66.400000000000006</v>
      </c>
      <c r="AB146" s="643">
        <v>12.2</v>
      </c>
      <c r="AC146" s="643">
        <v>21.5</v>
      </c>
      <c r="AD146" s="643">
        <v>38.799999999999997</v>
      </c>
      <c r="AE146" s="644">
        <v>27.6</v>
      </c>
      <c r="AF146" s="641">
        <v>286</v>
      </c>
      <c r="AG146" s="642">
        <v>9.1999999999999993</v>
      </c>
      <c r="AH146" s="643">
        <v>53.5</v>
      </c>
      <c r="AI146" s="643">
        <v>13.3</v>
      </c>
      <c r="AJ146" s="643">
        <v>33.200000000000003</v>
      </c>
      <c r="AK146" s="643">
        <v>39.5</v>
      </c>
      <c r="AL146" s="644">
        <v>14</v>
      </c>
      <c r="AM146" s="74"/>
      <c r="AN146" s="71"/>
      <c r="AO146" s="71"/>
      <c r="AP146" s="75"/>
    </row>
    <row r="147" spans="1:42" s="7" customFormat="1" ht="25.5" customHeight="1" x14ac:dyDescent="0.2">
      <c r="A147" s="70" t="s">
        <v>16</v>
      </c>
      <c r="B147" s="650"/>
      <c r="C147" s="650"/>
      <c r="D147" s="653"/>
      <c r="E147" s="73" t="s">
        <v>128</v>
      </c>
      <c r="F147" s="71">
        <v>2021</v>
      </c>
      <c r="G147" s="656"/>
      <c r="H147" s="73" t="s">
        <v>213</v>
      </c>
      <c r="I147" s="71" t="s">
        <v>129</v>
      </c>
      <c r="J147" s="658"/>
      <c r="K147" s="72">
        <v>539</v>
      </c>
      <c r="L147" s="660"/>
      <c r="M147" s="660"/>
      <c r="N147" s="663"/>
      <c r="O147" s="666"/>
      <c r="P147" s="660"/>
      <c r="Q147" s="669"/>
      <c r="R147" s="641"/>
      <c r="S147" s="420"/>
      <c r="T147" s="422"/>
      <c r="U147" s="643"/>
      <c r="V147" s="643"/>
      <c r="W147" s="643"/>
      <c r="X147" s="644"/>
      <c r="Y147" s="641"/>
      <c r="Z147" s="642"/>
      <c r="AA147" s="643"/>
      <c r="AB147" s="643"/>
      <c r="AC147" s="643"/>
      <c r="AD147" s="643"/>
      <c r="AE147" s="644"/>
      <c r="AF147" s="641"/>
      <c r="AG147" s="642"/>
      <c r="AH147" s="643"/>
      <c r="AI147" s="643"/>
      <c r="AJ147" s="643"/>
      <c r="AK147" s="643"/>
      <c r="AL147" s="644"/>
      <c r="AM147" s="74"/>
      <c r="AN147" s="71"/>
      <c r="AO147" s="71"/>
      <c r="AP147" s="75"/>
    </row>
    <row r="148" spans="1:42" s="7" customFormat="1" ht="38.25" x14ac:dyDescent="0.2">
      <c r="A148" s="70" t="s">
        <v>16</v>
      </c>
      <c r="B148" s="651"/>
      <c r="C148" s="651"/>
      <c r="D148" s="654"/>
      <c r="E148" s="73" t="s">
        <v>152</v>
      </c>
      <c r="F148" s="71">
        <v>2021</v>
      </c>
      <c r="G148" s="201" t="s">
        <v>153</v>
      </c>
      <c r="H148" s="73" t="s">
        <v>213</v>
      </c>
      <c r="I148" s="174" t="s">
        <v>154</v>
      </c>
      <c r="J148" s="211" t="s">
        <v>155</v>
      </c>
      <c r="K148" s="72">
        <v>684</v>
      </c>
      <c r="L148" s="661"/>
      <c r="M148" s="661"/>
      <c r="N148" s="664"/>
      <c r="O148" s="667"/>
      <c r="P148" s="661"/>
      <c r="Q148" s="670"/>
      <c r="R148" s="199">
        <v>113</v>
      </c>
      <c r="S148" s="199" t="s">
        <v>127</v>
      </c>
      <c r="T148" s="227">
        <v>28.3</v>
      </c>
      <c r="U148" s="228">
        <v>18.600000000000001</v>
      </c>
      <c r="V148" s="228">
        <v>53.1</v>
      </c>
      <c r="W148" s="228">
        <v>23</v>
      </c>
      <c r="X148" s="229" t="s">
        <v>133</v>
      </c>
      <c r="Y148" s="200">
        <v>113</v>
      </c>
      <c r="Z148" s="191" t="s">
        <v>127</v>
      </c>
      <c r="AA148" s="228">
        <v>61.9</v>
      </c>
      <c r="AB148" s="228" t="s">
        <v>133</v>
      </c>
      <c r="AC148" s="228">
        <v>32.700000000000003</v>
      </c>
      <c r="AD148" s="228">
        <v>44.2</v>
      </c>
      <c r="AE148" s="252">
        <v>17.7</v>
      </c>
      <c r="AF148" s="199">
        <v>245</v>
      </c>
      <c r="AG148" s="191">
        <v>7.2</v>
      </c>
      <c r="AH148" s="228">
        <v>37.1</v>
      </c>
      <c r="AI148" s="228">
        <v>29</v>
      </c>
      <c r="AJ148" s="228">
        <v>33.9</v>
      </c>
      <c r="AK148" s="228">
        <v>17.600000000000001</v>
      </c>
      <c r="AL148" s="229">
        <v>19.600000000000001</v>
      </c>
      <c r="AM148" s="74"/>
      <c r="AN148" s="71"/>
      <c r="AO148" s="71"/>
      <c r="AP148" s="75"/>
    </row>
    <row r="149" spans="1:42" s="7" customFormat="1" ht="25.5" customHeight="1" x14ac:dyDescent="0.2">
      <c r="A149" s="57" t="s">
        <v>16</v>
      </c>
      <c r="B149" s="516"/>
      <c r="C149" s="516" t="s">
        <v>156</v>
      </c>
      <c r="D149" s="518" t="s">
        <v>157</v>
      </c>
      <c r="E149" s="22" t="s">
        <v>122</v>
      </c>
      <c r="F149" s="22">
        <v>2021</v>
      </c>
      <c r="G149" s="520" t="s">
        <v>123</v>
      </c>
      <c r="H149" s="23" t="s">
        <v>213</v>
      </c>
      <c r="I149" s="22" t="s">
        <v>125</v>
      </c>
      <c r="J149" s="521" t="s">
        <v>158</v>
      </c>
      <c r="K149" s="58">
        <v>630</v>
      </c>
      <c r="L149" s="522">
        <v>272</v>
      </c>
      <c r="M149" s="522">
        <v>35</v>
      </c>
      <c r="N149" s="524">
        <v>80</v>
      </c>
      <c r="O149" s="526">
        <v>99</v>
      </c>
      <c r="P149" s="522">
        <v>230</v>
      </c>
      <c r="Q149" s="528">
        <v>4</v>
      </c>
      <c r="R149" s="647">
        <v>616</v>
      </c>
      <c r="S149" s="411">
        <v>10.9</v>
      </c>
      <c r="T149" s="418">
        <v>39.9</v>
      </c>
      <c r="U149" s="614">
        <v>24.4</v>
      </c>
      <c r="V149" s="614">
        <v>35.700000000000003</v>
      </c>
      <c r="W149" s="614">
        <v>23.5</v>
      </c>
      <c r="X149" s="616">
        <v>16.399999999999999</v>
      </c>
      <c r="Y149" s="647">
        <v>626</v>
      </c>
      <c r="Z149" s="522">
        <v>9.4</v>
      </c>
      <c r="AA149" s="614">
        <v>62.1</v>
      </c>
      <c r="AB149" s="614">
        <v>16.5</v>
      </c>
      <c r="AC149" s="614">
        <v>21.4</v>
      </c>
      <c r="AD149" s="614">
        <v>39</v>
      </c>
      <c r="AE149" s="616">
        <v>23.2</v>
      </c>
      <c r="AF149" s="647">
        <v>208</v>
      </c>
      <c r="AG149" s="614">
        <v>10</v>
      </c>
      <c r="AH149" s="614">
        <v>37.5</v>
      </c>
      <c r="AI149" s="614">
        <v>22.6</v>
      </c>
      <c r="AJ149" s="614">
        <v>39.9</v>
      </c>
      <c r="AK149" s="614">
        <v>28.8</v>
      </c>
      <c r="AL149" s="616">
        <v>8.6999999999999993</v>
      </c>
      <c r="AM149" s="55"/>
      <c r="AN149" s="22"/>
      <c r="AO149" s="22"/>
      <c r="AP149" s="56"/>
    </row>
    <row r="150" spans="1:42" s="7" customFormat="1" ht="25.5" customHeight="1" thickBot="1" x14ac:dyDescent="0.25">
      <c r="A150" s="100" t="s">
        <v>16</v>
      </c>
      <c r="B150" s="472"/>
      <c r="C150" s="472"/>
      <c r="D150" s="475"/>
      <c r="E150" s="101" t="s">
        <v>128</v>
      </c>
      <c r="F150" s="102">
        <v>2021</v>
      </c>
      <c r="G150" s="645"/>
      <c r="H150" s="101" t="s">
        <v>213</v>
      </c>
      <c r="I150" s="172" t="s">
        <v>129</v>
      </c>
      <c r="J150" s="646"/>
      <c r="K150" s="103">
        <v>367</v>
      </c>
      <c r="L150" s="483"/>
      <c r="M150" s="483"/>
      <c r="N150" s="486"/>
      <c r="O150" s="489"/>
      <c r="P150" s="483"/>
      <c r="Q150" s="492"/>
      <c r="R150" s="648"/>
      <c r="S150" s="416"/>
      <c r="T150" s="417"/>
      <c r="U150" s="615"/>
      <c r="V150" s="615"/>
      <c r="W150" s="615"/>
      <c r="X150" s="617"/>
      <c r="Y150" s="648"/>
      <c r="Z150" s="483"/>
      <c r="AA150" s="615"/>
      <c r="AB150" s="615"/>
      <c r="AC150" s="615"/>
      <c r="AD150" s="615"/>
      <c r="AE150" s="617"/>
      <c r="AF150" s="648"/>
      <c r="AG150" s="615"/>
      <c r="AH150" s="615"/>
      <c r="AI150" s="615"/>
      <c r="AJ150" s="615"/>
      <c r="AK150" s="615"/>
      <c r="AL150" s="617"/>
      <c r="AM150" s="104"/>
      <c r="AN150" s="102"/>
      <c r="AO150" s="102"/>
      <c r="AP150" s="122"/>
    </row>
    <row r="151" spans="1:42" s="7" customFormat="1" ht="25.5" customHeight="1" x14ac:dyDescent="0.2">
      <c r="A151" s="135" t="s">
        <v>16</v>
      </c>
      <c r="B151" s="618"/>
      <c r="C151" s="618" t="s">
        <v>159</v>
      </c>
      <c r="D151" s="620" t="s">
        <v>160</v>
      </c>
      <c r="E151" s="136" t="s">
        <v>122</v>
      </c>
      <c r="F151" s="136">
        <v>2021</v>
      </c>
      <c r="G151" s="622" t="s">
        <v>123</v>
      </c>
      <c r="H151" s="138" t="s">
        <v>213</v>
      </c>
      <c r="I151" s="136" t="s">
        <v>125</v>
      </c>
      <c r="J151" s="624" t="s">
        <v>161</v>
      </c>
      <c r="K151" s="137">
        <v>703</v>
      </c>
      <c r="L151" s="628">
        <v>1071</v>
      </c>
      <c r="M151" s="628">
        <v>364</v>
      </c>
      <c r="N151" s="630">
        <v>104</v>
      </c>
      <c r="O151" s="632">
        <v>82</v>
      </c>
      <c r="P151" s="628">
        <v>907</v>
      </c>
      <c r="Q151" s="634">
        <v>4</v>
      </c>
      <c r="R151" s="636">
        <v>683</v>
      </c>
      <c r="S151" s="637" t="s">
        <v>127</v>
      </c>
      <c r="T151" s="639">
        <v>18.7</v>
      </c>
      <c r="U151" s="610">
        <v>52.6</v>
      </c>
      <c r="V151" s="610">
        <v>28.7</v>
      </c>
      <c r="W151" s="610">
        <v>11.9</v>
      </c>
      <c r="X151" s="611">
        <v>6.9</v>
      </c>
      <c r="Y151" s="636">
        <v>684</v>
      </c>
      <c r="Z151" s="637" t="s">
        <v>127</v>
      </c>
      <c r="AA151" s="610">
        <v>33.6</v>
      </c>
      <c r="AB151" s="610">
        <v>37.4</v>
      </c>
      <c r="AC151" s="610">
        <v>28.9</v>
      </c>
      <c r="AD151" s="610">
        <v>24</v>
      </c>
      <c r="AE151" s="611">
        <v>9.6</v>
      </c>
      <c r="AF151" s="636">
        <v>227</v>
      </c>
      <c r="AG151" s="628" t="s">
        <v>127</v>
      </c>
      <c r="AH151" s="610">
        <v>25.1</v>
      </c>
      <c r="AI151" s="610">
        <v>41</v>
      </c>
      <c r="AJ151" s="610">
        <v>33.9</v>
      </c>
      <c r="AK151" s="610">
        <v>22</v>
      </c>
      <c r="AL151" s="611" t="s">
        <v>133</v>
      </c>
      <c r="AM151" s="139"/>
      <c r="AN151" s="136"/>
      <c r="AO151" s="136"/>
      <c r="AP151" s="140"/>
    </row>
    <row r="152" spans="1:42" s="7" customFormat="1" ht="25.5" customHeight="1" x14ac:dyDescent="0.2">
      <c r="A152" s="76" t="s">
        <v>16</v>
      </c>
      <c r="B152" s="619"/>
      <c r="C152" s="619"/>
      <c r="D152" s="621"/>
      <c r="E152" s="79" t="s">
        <v>128</v>
      </c>
      <c r="F152" s="77">
        <v>2021</v>
      </c>
      <c r="G152" s="623"/>
      <c r="H152" s="79" t="s">
        <v>213</v>
      </c>
      <c r="I152" s="77" t="s">
        <v>129</v>
      </c>
      <c r="J152" s="625"/>
      <c r="K152" s="78">
        <v>368</v>
      </c>
      <c r="L152" s="629"/>
      <c r="M152" s="629"/>
      <c r="N152" s="631"/>
      <c r="O152" s="633"/>
      <c r="P152" s="629"/>
      <c r="Q152" s="635"/>
      <c r="R152" s="607"/>
      <c r="S152" s="638"/>
      <c r="T152" s="640"/>
      <c r="U152" s="580"/>
      <c r="V152" s="580"/>
      <c r="W152" s="580"/>
      <c r="X152" s="582"/>
      <c r="Y152" s="607"/>
      <c r="Z152" s="638"/>
      <c r="AA152" s="580"/>
      <c r="AB152" s="580"/>
      <c r="AC152" s="580"/>
      <c r="AD152" s="580"/>
      <c r="AE152" s="582"/>
      <c r="AF152" s="607"/>
      <c r="AG152" s="609"/>
      <c r="AH152" s="580"/>
      <c r="AI152" s="580"/>
      <c r="AJ152" s="580"/>
      <c r="AK152" s="580"/>
      <c r="AL152" s="582"/>
      <c r="AM152" s="80"/>
      <c r="AN152" s="77"/>
      <c r="AO152" s="77"/>
      <c r="AP152" s="81"/>
    </row>
    <row r="153" spans="1:42" s="7" customFormat="1" ht="25.5" customHeight="1" x14ac:dyDescent="0.2">
      <c r="A153" s="57" t="s">
        <v>16</v>
      </c>
      <c r="B153" s="516"/>
      <c r="C153" s="516" t="s">
        <v>162</v>
      </c>
      <c r="D153" s="518" t="s">
        <v>163</v>
      </c>
      <c r="E153" s="22" t="s">
        <v>122</v>
      </c>
      <c r="F153" s="22">
        <v>2021</v>
      </c>
      <c r="G153" s="520" t="s">
        <v>123</v>
      </c>
      <c r="H153" s="23" t="s">
        <v>213</v>
      </c>
      <c r="I153" s="22" t="s">
        <v>125</v>
      </c>
      <c r="J153" s="521" t="s">
        <v>164</v>
      </c>
      <c r="K153" s="58">
        <v>663</v>
      </c>
      <c r="L153" s="612">
        <v>1143</v>
      </c>
      <c r="M153" s="522">
        <v>488</v>
      </c>
      <c r="N153" s="524">
        <v>104</v>
      </c>
      <c r="O153" s="526">
        <v>146</v>
      </c>
      <c r="P153" s="522">
        <v>880</v>
      </c>
      <c r="Q153" s="528">
        <v>1</v>
      </c>
      <c r="R153" s="495">
        <v>595</v>
      </c>
      <c r="S153" s="411" t="s">
        <v>127</v>
      </c>
      <c r="T153" s="418">
        <v>20.2</v>
      </c>
      <c r="U153" s="493">
        <v>49.9</v>
      </c>
      <c r="V153" s="493">
        <v>29.9</v>
      </c>
      <c r="W153" s="493">
        <v>13.6</v>
      </c>
      <c r="X153" s="494">
        <v>6.6</v>
      </c>
      <c r="Y153" s="495">
        <v>595</v>
      </c>
      <c r="Z153" s="411" t="s">
        <v>127</v>
      </c>
      <c r="AA153" s="493">
        <v>33.4</v>
      </c>
      <c r="AB153" s="493">
        <v>38.200000000000003</v>
      </c>
      <c r="AC153" s="493">
        <v>28.4</v>
      </c>
      <c r="AD153" s="493">
        <v>23.7</v>
      </c>
      <c r="AE153" s="494">
        <v>9.6999999999999993</v>
      </c>
      <c r="AF153" s="495">
        <v>196</v>
      </c>
      <c r="AG153" s="496" t="s">
        <v>127</v>
      </c>
      <c r="AH153" s="493">
        <v>23</v>
      </c>
      <c r="AI153" s="493">
        <v>38.299999999999997</v>
      </c>
      <c r="AJ153" s="493">
        <v>38.799999999999997</v>
      </c>
      <c r="AK153" s="493">
        <v>19.899999999999999</v>
      </c>
      <c r="AL153" s="494" t="s">
        <v>133</v>
      </c>
      <c r="AM153" s="55"/>
      <c r="AN153" s="22"/>
      <c r="AO153" s="22"/>
      <c r="AP153" s="56"/>
    </row>
    <row r="154" spans="1:42" s="7" customFormat="1" ht="25.5" customHeight="1" x14ac:dyDescent="0.2">
      <c r="A154" s="57" t="s">
        <v>16</v>
      </c>
      <c r="B154" s="471"/>
      <c r="C154" s="471"/>
      <c r="D154" s="474"/>
      <c r="E154" s="23" t="s">
        <v>128</v>
      </c>
      <c r="F154" s="22">
        <v>2021</v>
      </c>
      <c r="G154" s="477"/>
      <c r="H154" s="23" t="s">
        <v>213</v>
      </c>
      <c r="I154" s="172" t="s">
        <v>129</v>
      </c>
      <c r="J154" s="479"/>
      <c r="K154" s="58">
        <v>302</v>
      </c>
      <c r="L154" s="481"/>
      <c r="M154" s="447"/>
      <c r="N154" s="485"/>
      <c r="O154" s="488"/>
      <c r="P154" s="447"/>
      <c r="Q154" s="491"/>
      <c r="R154" s="495"/>
      <c r="S154" s="412"/>
      <c r="T154" s="414"/>
      <c r="U154" s="493"/>
      <c r="V154" s="493"/>
      <c r="W154" s="493"/>
      <c r="X154" s="494"/>
      <c r="Y154" s="495"/>
      <c r="Z154" s="412"/>
      <c r="AA154" s="493"/>
      <c r="AB154" s="493"/>
      <c r="AC154" s="493"/>
      <c r="AD154" s="493"/>
      <c r="AE154" s="494"/>
      <c r="AF154" s="495"/>
      <c r="AG154" s="496"/>
      <c r="AH154" s="493"/>
      <c r="AI154" s="493"/>
      <c r="AJ154" s="493"/>
      <c r="AK154" s="493"/>
      <c r="AL154" s="494"/>
      <c r="AM154" s="55"/>
      <c r="AN154" s="22"/>
      <c r="AO154" s="22"/>
      <c r="AP154" s="56"/>
    </row>
    <row r="155" spans="1:42" s="7" customFormat="1" ht="38.25" x14ac:dyDescent="0.2">
      <c r="A155" s="57" t="s">
        <v>16</v>
      </c>
      <c r="B155" s="517"/>
      <c r="C155" s="517"/>
      <c r="D155" s="519"/>
      <c r="E155" s="23" t="s">
        <v>152</v>
      </c>
      <c r="F155" s="22">
        <v>2021</v>
      </c>
      <c r="G155" s="202" t="s">
        <v>153</v>
      </c>
      <c r="H155" s="23" t="s">
        <v>213</v>
      </c>
      <c r="I155" s="173" t="s">
        <v>154</v>
      </c>
      <c r="J155" s="213" t="s">
        <v>155</v>
      </c>
      <c r="K155" s="58">
        <v>178</v>
      </c>
      <c r="L155" s="613"/>
      <c r="M155" s="523"/>
      <c r="N155" s="525"/>
      <c r="O155" s="527"/>
      <c r="P155" s="523"/>
      <c r="Q155" s="529"/>
      <c r="R155" s="55"/>
      <c r="S155" s="59"/>
      <c r="T155" s="233"/>
      <c r="U155" s="231"/>
      <c r="V155" s="231"/>
      <c r="W155" s="231"/>
      <c r="X155" s="234"/>
      <c r="Y155" s="55"/>
      <c r="Z155" s="23"/>
      <c r="AA155" s="231"/>
      <c r="AB155" s="231"/>
      <c r="AC155" s="231"/>
      <c r="AD155" s="231"/>
      <c r="AE155" s="232"/>
      <c r="AF155" s="59" t="s">
        <v>133</v>
      </c>
      <c r="AG155" s="23" t="s">
        <v>214</v>
      </c>
      <c r="AH155" s="231" t="s">
        <v>133</v>
      </c>
      <c r="AI155" s="231" t="s">
        <v>133</v>
      </c>
      <c r="AJ155" s="231" t="s">
        <v>133</v>
      </c>
      <c r="AK155" s="231" t="s">
        <v>133</v>
      </c>
      <c r="AL155" s="232" t="s">
        <v>133</v>
      </c>
      <c r="AM155" s="55"/>
      <c r="AN155" s="22"/>
      <c r="AO155" s="22"/>
      <c r="AP155" s="56"/>
    </row>
    <row r="156" spans="1:42" s="7" customFormat="1" ht="25.5" customHeight="1" x14ac:dyDescent="0.2">
      <c r="A156" s="76" t="s">
        <v>16</v>
      </c>
      <c r="B156" s="589"/>
      <c r="C156" s="589" t="s">
        <v>166</v>
      </c>
      <c r="D156" s="591" t="s">
        <v>167</v>
      </c>
      <c r="E156" s="77" t="s">
        <v>122</v>
      </c>
      <c r="F156" s="77">
        <v>2021</v>
      </c>
      <c r="G156" s="593" t="s">
        <v>123</v>
      </c>
      <c r="H156" s="79" t="s">
        <v>213</v>
      </c>
      <c r="I156" s="77" t="s">
        <v>125</v>
      </c>
      <c r="J156" s="595" t="s">
        <v>168</v>
      </c>
      <c r="K156" s="78">
        <v>687</v>
      </c>
      <c r="L156" s="599">
        <v>1049</v>
      </c>
      <c r="M156" s="599">
        <v>405</v>
      </c>
      <c r="N156" s="601">
        <v>91</v>
      </c>
      <c r="O156" s="603">
        <v>99</v>
      </c>
      <c r="P156" s="599">
        <v>805</v>
      </c>
      <c r="Q156" s="605">
        <v>2</v>
      </c>
      <c r="R156" s="607">
        <v>672</v>
      </c>
      <c r="S156" s="427" t="s">
        <v>127</v>
      </c>
      <c r="T156" s="429">
        <v>31.4</v>
      </c>
      <c r="U156" s="580">
        <v>40.6</v>
      </c>
      <c r="V156" s="580">
        <v>28</v>
      </c>
      <c r="W156" s="580">
        <v>19.5</v>
      </c>
      <c r="X156" s="582">
        <v>11.9</v>
      </c>
      <c r="Y156" s="607">
        <v>673</v>
      </c>
      <c r="Z156" s="427" t="s">
        <v>127</v>
      </c>
      <c r="AA156" s="580">
        <v>46.2</v>
      </c>
      <c r="AB156" s="580">
        <v>29.3</v>
      </c>
      <c r="AC156" s="580">
        <v>24.5</v>
      </c>
      <c r="AD156" s="580">
        <v>30.5</v>
      </c>
      <c r="AE156" s="582">
        <v>15.8</v>
      </c>
      <c r="AF156" s="607">
        <v>228</v>
      </c>
      <c r="AG156" s="609" t="s">
        <v>127</v>
      </c>
      <c r="AH156" s="580">
        <v>35.1</v>
      </c>
      <c r="AI156" s="580">
        <v>34.6</v>
      </c>
      <c r="AJ156" s="580">
        <v>30.3</v>
      </c>
      <c r="AK156" s="580">
        <v>28.5</v>
      </c>
      <c r="AL156" s="582">
        <v>6.6</v>
      </c>
      <c r="AM156" s="80"/>
      <c r="AN156" s="77"/>
      <c r="AO156" s="77"/>
      <c r="AP156" s="81"/>
    </row>
    <row r="157" spans="1:42" s="7" customFormat="1" ht="25.5" customHeight="1" thickBot="1" x14ac:dyDescent="0.25">
      <c r="A157" s="141" t="s">
        <v>16</v>
      </c>
      <c r="B157" s="590"/>
      <c r="C157" s="590"/>
      <c r="D157" s="592"/>
      <c r="E157" s="142" t="s">
        <v>128</v>
      </c>
      <c r="F157" s="143">
        <v>2021</v>
      </c>
      <c r="G157" s="594"/>
      <c r="H157" s="142" t="s">
        <v>213</v>
      </c>
      <c r="I157" s="143" t="s">
        <v>129</v>
      </c>
      <c r="J157" s="596"/>
      <c r="K157" s="144">
        <v>362</v>
      </c>
      <c r="L157" s="600"/>
      <c r="M157" s="600"/>
      <c r="N157" s="602"/>
      <c r="O157" s="604"/>
      <c r="P157" s="600"/>
      <c r="Q157" s="606"/>
      <c r="R157" s="608"/>
      <c r="S157" s="428"/>
      <c r="T157" s="430"/>
      <c r="U157" s="581"/>
      <c r="V157" s="581"/>
      <c r="W157" s="581"/>
      <c r="X157" s="583"/>
      <c r="Y157" s="608"/>
      <c r="Z157" s="428"/>
      <c r="AA157" s="581"/>
      <c r="AB157" s="581"/>
      <c r="AC157" s="581"/>
      <c r="AD157" s="581"/>
      <c r="AE157" s="583"/>
      <c r="AF157" s="608"/>
      <c r="AG157" s="600"/>
      <c r="AH157" s="581"/>
      <c r="AI157" s="581"/>
      <c r="AJ157" s="581"/>
      <c r="AK157" s="581"/>
      <c r="AL157" s="583"/>
      <c r="AM157" s="145"/>
      <c r="AN157" s="143"/>
      <c r="AO157" s="143"/>
      <c r="AP157" s="146"/>
    </row>
    <row r="158" spans="1:42" s="7" customFormat="1" ht="25.5" customHeight="1" x14ac:dyDescent="0.2">
      <c r="A158" s="105" t="s">
        <v>16</v>
      </c>
      <c r="B158" s="470"/>
      <c r="C158" s="470" t="s">
        <v>169</v>
      </c>
      <c r="D158" s="473" t="s">
        <v>170</v>
      </c>
      <c r="E158" s="28" t="s">
        <v>122</v>
      </c>
      <c r="F158" s="28">
        <v>2021</v>
      </c>
      <c r="G158" s="476" t="s">
        <v>123</v>
      </c>
      <c r="H158" s="107" t="s">
        <v>213</v>
      </c>
      <c r="I158" s="22" t="s">
        <v>125</v>
      </c>
      <c r="J158" s="478" t="s">
        <v>158</v>
      </c>
      <c r="K158" s="106">
        <v>806</v>
      </c>
      <c r="L158" s="446">
        <v>560</v>
      </c>
      <c r="M158" s="446">
        <v>40</v>
      </c>
      <c r="N158" s="484">
        <v>235</v>
      </c>
      <c r="O158" s="487">
        <v>151</v>
      </c>
      <c r="P158" s="446">
        <v>561</v>
      </c>
      <c r="Q158" s="490">
        <v>10</v>
      </c>
      <c r="R158" s="584">
        <v>1078</v>
      </c>
      <c r="S158" s="415" t="s">
        <v>127</v>
      </c>
      <c r="T158" s="413">
        <v>43.4</v>
      </c>
      <c r="U158" s="448">
        <v>27.4</v>
      </c>
      <c r="V158" s="448">
        <v>29.2</v>
      </c>
      <c r="W158" s="448">
        <v>22.7</v>
      </c>
      <c r="X158" s="442">
        <v>20.7</v>
      </c>
      <c r="Y158" s="584">
        <v>1081</v>
      </c>
      <c r="Z158" s="415" t="s">
        <v>127</v>
      </c>
      <c r="AA158" s="448">
        <v>58.8</v>
      </c>
      <c r="AB158" s="448">
        <v>17</v>
      </c>
      <c r="AC158" s="448">
        <v>24.1</v>
      </c>
      <c r="AD158" s="448">
        <v>35.200000000000003</v>
      </c>
      <c r="AE158" s="442">
        <v>23.7</v>
      </c>
      <c r="AF158" s="444">
        <v>347</v>
      </c>
      <c r="AG158" s="446" t="s">
        <v>127</v>
      </c>
      <c r="AH158" s="448">
        <v>40.1</v>
      </c>
      <c r="AI158" s="448">
        <v>23.9</v>
      </c>
      <c r="AJ158" s="448">
        <v>36</v>
      </c>
      <c r="AK158" s="448">
        <v>28.8</v>
      </c>
      <c r="AL158" s="442">
        <v>11.2</v>
      </c>
      <c r="AM158" s="108"/>
      <c r="AN158" s="28"/>
      <c r="AO158" s="28"/>
      <c r="AP158" s="109"/>
    </row>
    <row r="159" spans="1:42" s="7" customFormat="1" ht="25.5" customHeight="1" x14ac:dyDescent="0.2">
      <c r="A159" s="57" t="s">
        <v>16</v>
      </c>
      <c r="B159" s="471"/>
      <c r="C159" s="471"/>
      <c r="D159" s="474"/>
      <c r="E159" s="23" t="s">
        <v>128</v>
      </c>
      <c r="F159" s="22">
        <v>2021</v>
      </c>
      <c r="G159" s="477"/>
      <c r="H159" s="23" t="s">
        <v>213</v>
      </c>
      <c r="I159" s="172" t="s">
        <v>129</v>
      </c>
      <c r="J159" s="479"/>
      <c r="K159" s="58">
        <v>674</v>
      </c>
      <c r="L159" s="447"/>
      <c r="M159" s="447"/>
      <c r="N159" s="485"/>
      <c r="O159" s="488"/>
      <c r="P159" s="447"/>
      <c r="Q159" s="491"/>
      <c r="R159" s="585"/>
      <c r="S159" s="412"/>
      <c r="T159" s="414"/>
      <c r="U159" s="449"/>
      <c r="V159" s="449"/>
      <c r="W159" s="449"/>
      <c r="X159" s="443"/>
      <c r="Y159" s="585"/>
      <c r="Z159" s="412"/>
      <c r="AA159" s="449"/>
      <c r="AB159" s="449"/>
      <c r="AC159" s="449"/>
      <c r="AD159" s="449"/>
      <c r="AE159" s="443"/>
      <c r="AF159" s="445"/>
      <c r="AG159" s="447"/>
      <c r="AH159" s="449"/>
      <c r="AI159" s="449"/>
      <c r="AJ159" s="449"/>
      <c r="AK159" s="449"/>
      <c r="AL159" s="443"/>
      <c r="AM159" s="55"/>
      <c r="AN159" s="22"/>
      <c r="AO159" s="22"/>
      <c r="AP159" s="56"/>
    </row>
    <row r="160" spans="1:42" s="7" customFormat="1" ht="38.25" x14ac:dyDescent="0.2">
      <c r="A160" s="57" t="s">
        <v>16</v>
      </c>
      <c r="B160" s="517"/>
      <c r="C160" s="517"/>
      <c r="D160" s="519"/>
      <c r="E160" s="23" t="s">
        <v>152</v>
      </c>
      <c r="F160" s="22">
        <v>2021</v>
      </c>
      <c r="G160" s="203" t="s">
        <v>153</v>
      </c>
      <c r="H160" s="23" t="s">
        <v>213</v>
      </c>
      <c r="I160" s="22" t="s">
        <v>154</v>
      </c>
      <c r="J160" s="213" t="s">
        <v>155</v>
      </c>
      <c r="K160" s="58">
        <v>461</v>
      </c>
      <c r="L160" s="523"/>
      <c r="M160" s="523"/>
      <c r="N160" s="525"/>
      <c r="O160" s="527"/>
      <c r="P160" s="523"/>
      <c r="Q160" s="529"/>
      <c r="R160" s="55">
        <v>97</v>
      </c>
      <c r="S160" s="59" t="s">
        <v>127</v>
      </c>
      <c r="T160" s="233">
        <v>39.200000000000003</v>
      </c>
      <c r="U160" s="231">
        <v>13.4</v>
      </c>
      <c r="V160" s="231">
        <v>47.4</v>
      </c>
      <c r="W160" s="231">
        <v>26.8</v>
      </c>
      <c r="X160" s="234">
        <v>12.4</v>
      </c>
      <c r="Y160" s="55">
        <v>97</v>
      </c>
      <c r="Z160" s="23" t="s">
        <v>127</v>
      </c>
      <c r="AA160" s="231">
        <v>63.9</v>
      </c>
      <c r="AB160" s="231" t="s">
        <v>133</v>
      </c>
      <c r="AC160" s="231">
        <v>32</v>
      </c>
      <c r="AD160" s="231">
        <v>35.1</v>
      </c>
      <c r="AE160" s="232">
        <v>28.9</v>
      </c>
      <c r="AF160" s="55">
        <v>182</v>
      </c>
      <c r="AG160" s="23" t="s">
        <v>127</v>
      </c>
      <c r="AH160" s="231">
        <v>37.9</v>
      </c>
      <c r="AI160" s="231">
        <v>33.5</v>
      </c>
      <c r="AJ160" s="231">
        <v>28.6</v>
      </c>
      <c r="AK160" s="231">
        <v>23.6</v>
      </c>
      <c r="AL160" s="232">
        <v>14.3</v>
      </c>
      <c r="AM160" s="55"/>
      <c r="AN160" s="22"/>
      <c r="AO160" s="22"/>
      <c r="AP160" s="56"/>
    </row>
    <row r="161" spans="1:70" ht="38.25" x14ac:dyDescent="0.2">
      <c r="A161" s="82" t="s">
        <v>16</v>
      </c>
      <c r="B161" s="83"/>
      <c r="C161" s="83" t="s">
        <v>171</v>
      </c>
      <c r="D161" s="84" t="s">
        <v>172</v>
      </c>
      <c r="E161" s="85" t="s">
        <v>122</v>
      </c>
      <c r="F161" s="85">
        <v>2021</v>
      </c>
      <c r="G161" s="204" t="s">
        <v>123</v>
      </c>
      <c r="H161" s="87" t="s">
        <v>213</v>
      </c>
      <c r="I161" s="85" t="s">
        <v>125</v>
      </c>
      <c r="J161" s="214" t="s">
        <v>173</v>
      </c>
      <c r="K161" s="86">
        <v>816</v>
      </c>
      <c r="L161" s="87">
        <v>264</v>
      </c>
      <c r="M161" s="87">
        <v>12</v>
      </c>
      <c r="N161" s="90">
        <v>81</v>
      </c>
      <c r="O161" s="86">
        <v>58</v>
      </c>
      <c r="P161" s="87">
        <v>272</v>
      </c>
      <c r="Q161" s="88">
        <v>3</v>
      </c>
      <c r="R161" s="91">
        <v>346</v>
      </c>
      <c r="S161" s="89" t="s">
        <v>127</v>
      </c>
      <c r="T161" s="235">
        <v>55.2</v>
      </c>
      <c r="U161" s="236">
        <v>17.3</v>
      </c>
      <c r="V161" s="236">
        <v>27.5</v>
      </c>
      <c r="W161" s="236">
        <v>28.9</v>
      </c>
      <c r="X161" s="237">
        <v>26.3</v>
      </c>
      <c r="Y161" s="91">
        <v>347</v>
      </c>
      <c r="Z161" s="89" t="s">
        <v>127</v>
      </c>
      <c r="AA161" s="236">
        <v>66.900000000000006</v>
      </c>
      <c r="AB161" s="236">
        <v>10.1</v>
      </c>
      <c r="AC161" s="236">
        <v>23.1</v>
      </c>
      <c r="AD161" s="236">
        <v>29.4</v>
      </c>
      <c r="AE161" s="238">
        <v>37.5</v>
      </c>
      <c r="AF161" s="89">
        <v>111</v>
      </c>
      <c r="AG161" s="87" t="s">
        <v>127</v>
      </c>
      <c r="AH161" s="236">
        <v>26.1</v>
      </c>
      <c r="AI161" s="236">
        <v>28.8</v>
      </c>
      <c r="AJ161" s="236">
        <v>45</v>
      </c>
      <c r="AK161" s="236">
        <v>23.4</v>
      </c>
      <c r="AL161" s="238" t="s">
        <v>133</v>
      </c>
      <c r="AM161" s="91"/>
      <c r="AN161" s="85"/>
      <c r="AO161" s="85"/>
      <c r="AP161" s="92"/>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row>
    <row r="162" spans="1:70" ht="25.5" customHeight="1" x14ac:dyDescent="0.2">
      <c r="A162" s="57" t="s">
        <v>16</v>
      </c>
      <c r="B162" s="516"/>
      <c r="C162" s="516" t="s">
        <v>174</v>
      </c>
      <c r="D162" s="518" t="s">
        <v>175</v>
      </c>
      <c r="E162" s="22" t="s">
        <v>122</v>
      </c>
      <c r="F162" s="22">
        <v>2021</v>
      </c>
      <c r="G162" s="520" t="s">
        <v>123</v>
      </c>
      <c r="H162" s="23" t="s">
        <v>213</v>
      </c>
      <c r="I162" s="22" t="s">
        <v>125</v>
      </c>
      <c r="J162" s="521" t="s">
        <v>176</v>
      </c>
      <c r="K162" s="58">
        <v>854</v>
      </c>
      <c r="L162" s="522">
        <v>153</v>
      </c>
      <c r="M162" s="522" t="s">
        <v>133</v>
      </c>
      <c r="N162" s="524">
        <v>102</v>
      </c>
      <c r="O162" s="526">
        <v>52</v>
      </c>
      <c r="P162" s="522">
        <v>244</v>
      </c>
      <c r="Q162" s="528">
        <v>4</v>
      </c>
      <c r="R162" s="495">
        <v>761</v>
      </c>
      <c r="S162" s="411" t="s">
        <v>127</v>
      </c>
      <c r="T162" s="418">
        <v>72.099999999999994</v>
      </c>
      <c r="U162" s="493">
        <v>6.3</v>
      </c>
      <c r="V162" s="493">
        <v>21.6</v>
      </c>
      <c r="W162" s="493">
        <v>29.7</v>
      </c>
      <c r="X162" s="494">
        <v>42.4</v>
      </c>
      <c r="Y162" s="495">
        <v>760</v>
      </c>
      <c r="Z162" s="411" t="s">
        <v>127</v>
      </c>
      <c r="AA162" s="493">
        <v>82.4</v>
      </c>
      <c r="AB162" s="411" t="s">
        <v>127</v>
      </c>
      <c r="AC162" s="493">
        <v>13.6</v>
      </c>
      <c r="AD162" s="493">
        <v>34.200000000000003</v>
      </c>
      <c r="AE162" s="494">
        <v>48.2</v>
      </c>
      <c r="AF162" s="495">
        <v>237</v>
      </c>
      <c r="AG162" s="496" t="s">
        <v>127</v>
      </c>
      <c r="AH162" s="493">
        <v>72.599999999999994</v>
      </c>
      <c r="AI162" s="493" t="s">
        <v>133</v>
      </c>
      <c r="AJ162" s="493">
        <v>24.1</v>
      </c>
      <c r="AK162" s="493">
        <v>48.1</v>
      </c>
      <c r="AL162" s="494">
        <v>24.5</v>
      </c>
      <c r="AM162" s="55"/>
      <c r="AN162" s="22"/>
      <c r="AO162" s="22"/>
      <c r="AP162" s="56"/>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row>
    <row r="163" spans="1:70" ht="25.5" customHeight="1" x14ac:dyDescent="0.2">
      <c r="A163" s="57" t="s">
        <v>16</v>
      </c>
      <c r="B163" s="517"/>
      <c r="C163" s="517"/>
      <c r="D163" s="519"/>
      <c r="E163" s="23" t="s">
        <v>128</v>
      </c>
      <c r="F163" s="22">
        <v>2021</v>
      </c>
      <c r="G163" s="477"/>
      <c r="H163" s="23" t="s">
        <v>213</v>
      </c>
      <c r="I163" s="172" t="s">
        <v>129</v>
      </c>
      <c r="J163" s="479"/>
      <c r="K163" s="58">
        <v>370</v>
      </c>
      <c r="L163" s="523"/>
      <c r="M163" s="523"/>
      <c r="N163" s="525"/>
      <c r="O163" s="527"/>
      <c r="P163" s="523"/>
      <c r="Q163" s="529"/>
      <c r="R163" s="495"/>
      <c r="S163" s="412"/>
      <c r="T163" s="414"/>
      <c r="U163" s="493"/>
      <c r="V163" s="493"/>
      <c r="W163" s="493"/>
      <c r="X163" s="494"/>
      <c r="Y163" s="495"/>
      <c r="Z163" s="412"/>
      <c r="AA163" s="493"/>
      <c r="AB163" s="412"/>
      <c r="AC163" s="493"/>
      <c r="AD163" s="493"/>
      <c r="AE163" s="494"/>
      <c r="AF163" s="495"/>
      <c r="AG163" s="496"/>
      <c r="AH163" s="493"/>
      <c r="AI163" s="493"/>
      <c r="AJ163" s="493"/>
      <c r="AK163" s="493"/>
      <c r="AL163" s="494"/>
      <c r="AM163" s="55"/>
      <c r="AN163" s="22"/>
      <c r="AO163" s="22"/>
      <c r="AP163" s="56"/>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row>
    <row r="164" spans="1:70" ht="25.5" customHeight="1" x14ac:dyDescent="0.2">
      <c r="A164" s="82" t="s">
        <v>16</v>
      </c>
      <c r="B164" s="563"/>
      <c r="C164" s="563" t="s">
        <v>177</v>
      </c>
      <c r="D164" s="565" t="s">
        <v>178</v>
      </c>
      <c r="E164" s="85" t="s">
        <v>122</v>
      </c>
      <c r="F164" s="85">
        <v>2021</v>
      </c>
      <c r="G164" s="567" t="s">
        <v>123</v>
      </c>
      <c r="H164" s="87" t="s">
        <v>213</v>
      </c>
      <c r="I164" s="85" t="s">
        <v>125</v>
      </c>
      <c r="J164" s="569" t="s">
        <v>179</v>
      </c>
      <c r="K164" s="86">
        <v>638</v>
      </c>
      <c r="L164" s="571">
        <v>262</v>
      </c>
      <c r="M164" s="571">
        <v>25</v>
      </c>
      <c r="N164" s="573">
        <v>82</v>
      </c>
      <c r="O164" s="575">
        <v>78</v>
      </c>
      <c r="P164" s="571">
        <v>282</v>
      </c>
      <c r="Q164" s="577">
        <v>2</v>
      </c>
      <c r="R164" s="562">
        <v>685</v>
      </c>
      <c r="S164" s="423" t="s">
        <v>127</v>
      </c>
      <c r="T164" s="425">
        <v>51.2</v>
      </c>
      <c r="U164" s="560">
        <v>20.9</v>
      </c>
      <c r="V164" s="560">
        <v>27.9</v>
      </c>
      <c r="W164" s="560">
        <v>26.9</v>
      </c>
      <c r="X164" s="561">
        <v>24.4</v>
      </c>
      <c r="Y164" s="562">
        <v>688</v>
      </c>
      <c r="Z164" s="559" t="s">
        <v>127</v>
      </c>
      <c r="AA164" s="560">
        <v>66.400000000000006</v>
      </c>
      <c r="AB164" s="560">
        <v>13.4</v>
      </c>
      <c r="AC164" s="560">
        <v>20.2</v>
      </c>
      <c r="AD164" s="560">
        <v>33.9</v>
      </c>
      <c r="AE164" s="561">
        <v>32.6</v>
      </c>
      <c r="AF164" s="562">
        <v>238</v>
      </c>
      <c r="AG164" s="559" t="s">
        <v>127</v>
      </c>
      <c r="AH164" s="560">
        <v>52.5</v>
      </c>
      <c r="AI164" s="560">
        <v>15.1</v>
      </c>
      <c r="AJ164" s="560">
        <v>32.4</v>
      </c>
      <c r="AK164" s="560">
        <v>39.5</v>
      </c>
      <c r="AL164" s="561">
        <v>13</v>
      </c>
      <c r="AM164" s="91"/>
      <c r="AN164" s="85"/>
      <c r="AO164" s="85"/>
      <c r="AP164" s="92"/>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row>
    <row r="165" spans="1:70" ht="25.5" customHeight="1" x14ac:dyDescent="0.2">
      <c r="A165" s="82" t="s">
        <v>16</v>
      </c>
      <c r="B165" s="564"/>
      <c r="C165" s="564"/>
      <c r="D165" s="566"/>
      <c r="E165" s="87" t="s">
        <v>128</v>
      </c>
      <c r="F165" s="85">
        <v>2021</v>
      </c>
      <c r="G165" s="568"/>
      <c r="H165" s="87" t="s">
        <v>213</v>
      </c>
      <c r="I165" s="85" t="s">
        <v>129</v>
      </c>
      <c r="J165" s="570"/>
      <c r="K165" s="86">
        <v>369</v>
      </c>
      <c r="L165" s="572"/>
      <c r="M165" s="572"/>
      <c r="N165" s="574"/>
      <c r="O165" s="576"/>
      <c r="P165" s="572"/>
      <c r="Q165" s="578"/>
      <c r="R165" s="562"/>
      <c r="S165" s="424"/>
      <c r="T165" s="426"/>
      <c r="U165" s="560"/>
      <c r="V165" s="560"/>
      <c r="W165" s="560"/>
      <c r="X165" s="561"/>
      <c r="Y165" s="562"/>
      <c r="Z165" s="559"/>
      <c r="AA165" s="560"/>
      <c r="AB165" s="560"/>
      <c r="AC165" s="560"/>
      <c r="AD165" s="560"/>
      <c r="AE165" s="561"/>
      <c r="AF165" s="562"/>
      <c r="AG165" s="559"/>
      <c r="AH165" s="560"/>
      <c r="AI165" s="560"/>
      <c r="AJ165" s="560"/>
      <c r="AK165" s="560"/>
      <c r="AL165" s="561"/>
      <c r="AM165" s="91"/>
      <c r="AN165" s="85"/>
      <c r="AO165" s="85"/>
      <c r="AP165" s="92"/>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row>
    <row r="166" spans="1:70" ht="25.5" customHeight="1" x14ac:dyDescent="0.2">
      <c r="A166" s="57" t="s">
        <v>16</v>
      </c>
      <c r="B166" s="516"/>
      <c r="C166" s="516" t="s">
        <v>180</v>
      </c>
      <c r="D166" s="518" t="s">
        <v>181</v>
      </c>
      <c r="E166" s="22" t="s">
        <v>122</v>
      </c>
      <c r="F166" s="22">
        <v>2021</v>
      </c>
      <c r="G166" s="520" t="s">
        <v>123</v>
      </c>
      <c r="H166" s="23" t="s">
        <v>213</v>
      </c>
      <c r="I166" s="22" t="s">
        <v>125</v>
      </c>
      <c r="J166" s="521" t="s">
        <v>182</v>
      </c>
      <c r="K166" s="58">
        <v>796</v>
      </c>
      <c r="L166" s="522">
        <v>258</v>
      </c>
      <c r="M166" s="522">
        <v>27</v>
      </c>
      <c r="N166" s="524">
        <v>133</v>
      </c>
      <c r="O166" s="526">
        <v>65</v>
      </c>
      <c r="P166" s="522">
        <v>382</v>
      </c>
      <c r="Q166" s="528">
        <v>5</v>
      </c>
      <c r="R166" s="495">
        <v>772</v>
      </c>
      <c r="S166" s="411" t="s">
        <v>127</v>
      </c>
      <c r="T166" s="418">
        <v>56.3</v>
      </c>
      <c r="U166" s="493">
        <v>17.7</v>
      </c>
      <c r="V166" s="493">
        <v>25.9</v>
      </c>
      <c r="W166" s="493">
        <v>29.4</v>
      </c>
      <c r="X166" s="494">
        <v>26.9</v>
      </c>
      <c r="Y166" s="495">
        <v>777</v>
      </c>
      <c r="Z166" s="411" t="s">
        <v>127</v>
      </c>
      <c r="AA166" s="493">
        <v>73</v>
      </c>
      <c r="AB166" s="493">
        <v>10.3</v>
      </c>
      <c r="AC166" s="493">
        <v>16.7</v>
      </c>
      <c r="AD166" s="493">
        <v>39</v>
      </c>
      <c r="AE166" s="494">
        <v>34</v>
      </c>
      <c r="AF166" s="495">
        <v>223</v>
      </c>
      <c r="AG166" s="496" t="s">
        <v>127</v>
      </c>
      <c r="AH166" s="493">
        <v>45.3</v>
      </c>
      <c r="AI166" s="493">
        <v>19.7</v>
      </c>
      <c r="AJ166" s="493">
        <v>35</v>
      </c>
      <c r="AK166" s="493">
        <v>34.1</v>
      </c>
      <c r="AL166" s="494">
        <v>11.2</v>
      </c>
      <c r="AM166" s="55"/>
      <c r="AN166" s="22"/>
      <c r="AO166" s="22"/>
      <c r="AP166" s="56"/>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row>
    <row r="167" spans="1:70" ht="25.5" customHeight="1" x14ac:dyDescent="0.2">
      <c r="A167" s="57" t="s">
        <v>16</v>
      </c>
      <c r="B167" s="471"/>
      <c r="C167" s="471"/>
      <c r="D167" s="474"/>
      <c r="E167" s="23" t="s">
        <v>128</v>
      </c>
      <c r="F167" s="22">
        <v>2021</v>
      </c>
      <c r="G167" s="477"/>
      <c r="H167" s="23" t="s">
        <v>213</v>
      </c>
      <c r="I167" s="172" t="s">
        <v>129</v>
      </c>
      <c r="J167" s="479"/>
      <c r="K167" s="58">
        <v>398</v>
      </c>
      <c r="L167" s="447"/>
      <c r="M167" s="447"/>
      <c r="N167" s="485"/>
      <c r="O167" s="488"/>
      <c r="P167" s="447"/>
      <c r="Q167" s="491"/>
      <c r="R167" s="495"/>
      <c r="S167" s="412"/>
      <c r="T167" s="414"/>
      <c r="U167" s="493"/>
      <c r="V167" s="493"/>
      <c r="W167" s="493"/>
      <c r="X167" s="494"/>
      <c r="Y167" s="495"/>
      <c r="Z167" s="412"/>
      <c r="AA167" s="493"/>
      <c r="AB167" s="493"/>
      <c r="AC167" s="493"/>
      <c r="AD167" s="493"/>
      <c r="AE167" s="494"/>
      <c r="AF167" s="495"/>
      <c r="AG167" s="496"/>
      <c r="AH167" s="493"/>
      <c r="AI167" s="493"/>
      <c r="AJ167" s="493"/>
      <c r="AK167" s="493"/>
      <c r="AL167" s="494"/>
      <c r="AM167" s="55"/>
      <c r="AN167" s="22"/>
      <c r="AO167" s="22"/>
      <c r="AP167" s="56"/>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row>
    <row r="168" spans="1:70" ht="38.25" x14ac:dyDescent="0.2">
      <c r="A168" s="57" t="s">
        <v>16</v>
      </c>
      <c r="B168" s="517"/>
      <c r="C168" s="517"/>
      <c r="D168" s="519"/>
      <c r="E168" s="23" t="s">
        <v>152</v>
      </c>
      <c r="F168" s="22">
        <v>2021</v>
      </c>
      <c r="G168" s="202" t="s">
        <v>153</v>
      </c>
      <c r="H168" s="23" t="s">
        <v>213</v>
      </c>
      <c r="I168" s="22" t="s">
        <v>154</v>
      </c>
      <c r="J168" s="213" t="s">
        <v>155</v>
      </c>
      <c r="K168" s="58">
        <v>279</v>
      </c>
      <c r="L168" s="523"/>
      <c r="M168" s="523"/>
      <c r="N168" s="525"/>
      <c r="O168" s="527"/>
      <c r="P168" s="523"/>
      <c r="Q168" s="529"/>
      <c r="R168" s="55"/>
      <c r="S168" s="59"/>
      <c r="T168" s="233"/>
      <c r="U168" s="231"/>
      <c r="V168" s="231"/>
      <c r="W168" s="231"/>
      <c r="X168" s="234"/>
      <c r="Y168" s="55"/>
      <c r="Z168" s="23"/>
      <c r="AA168" s="231"/>
      <c r="AB168" s="231"/>
      <c r="AC168" s="231"/>
      <c r="AD168" s="231"/>
      <c r="AE168" s="232"/>
      <c r="AF168" s="59">
        <v>149</v>
      </c>
      <c r="AG168" s="231">
        <v>8</v>
      </c>
      <c r="AH168" s="231">
        <v>43</v>
      </c>
      <c r="AI168" s="231">
        <v>31.5</v>
      </c>
      <c r="AJ168" s="231">
        <v>25.5</v>
      </c>
      <c r="AK168" s="231">
        <v>24.8</v>
      </c>
      <c r="AL168" s="232">
        <v>18.100000000000001</v>
      </c>
      <c r="AM168" s="55"/>
      <c r="AN168" s="22"/>
      <c r="AO168" s="22"/>
      <c r="AP168" s="56"/>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row>
    <row r="169" spans="1:70" ht="38.25" x14ac:dyDescent="0.2">
      <c r="A169" s="82" t="s">
        <v>16</v>
      </c>
      <c r="B169" s="83"/>
      <c r="C169" s="83" t="s">
        <v>183</v>
      </c>
      <c r="D169" s="84" t="s">
        <v>184</v>
      </c>
      <c r="E169" s="85" t="s">
        <v>122</v>
      </c>
      <c r="F169" s="85">
        <v>2021</v>
      </c>
      <c r="G169" s="204" t="s">
        <v>123</v>
      </c>
      <c r="H169" s="87" t="s">
        <v>213</v>
      </c>
      <c r="I169" s="85" t="s">
        <v>125</v>
      </c>
      <c r="J169" s="215" t="s">
        <v>173</v>
      </c>
      <c r="K169" s="86"/>
      <c r="L169" s="87"/>
      <c r="M169" s="87"/>
      <c r="N169" s="90"/>
      <c r="O169" s="86"/>
      <c r="P169" s="87"/>
      <c r="Q169" s="88"/>
      <c r="R169" s="91"/>
      <c r="S169" s="89" t="s">
        <v>127</v>
      </c>
      <c r="T169" s="235"/>
      <c r="U169" s="236"/>
      <c r="V169" s="236"/>
      <c r="W169" s="236"/>
      <c r="X169" s="237"/>
      <c r="Y169" s="91"/>
      <c r="Z169" s="89" t="s">
        <v>127</v>
      </c>
      <c r="AA169" s="236"/>
      <c r="AB169" s="236"/>
      <c r="AC169" s="236"/>
      <c r="AD169" s="236"/>
      <c r="AE169" s="238"/>
      <c r="AF169" s="89"/>
      <c r="AG169" s="87"/>
      <c r="AH169" s="236"/>
      <c r="AI169" s="236"/>
      <c r="AJ169" s="236"/>
      <c r="AK169" s="236"/>
      <c r="AL169" s="238"/>
      <c r="AM169" s="91"/>
      <c r="AN169" s="85"/>
      <c r="AO169" s="85"/>
      <c r="AP169" s="92"/>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row>
    <row r="170" spans="1:70" ht="38.25" x14ac:dyDescent="0.2">
      <c r="A170" s="57" t="s">
        <v>16</v>
      </c>
      <c r="B170" s="516"/>
      <c r="C170" s="516" t="s">
        <v>185</v>
      </c>
      <c r="D170" s="518" t="s">
        <v>186</v>
      </c>
      <c r="E170" s="23" t="s">
        <v>128</v>
      </c>
      <c r="F170" s="22">
        <v>2021</v>
      </c>
      <c r="G170" s="203" t="s">
        <v>123</v>
      </c>
      <c r="H170" s="23" t="s">
        <v>213</v>
      </c>
      <c r="I170" s="172" t="s">
        <v>129</v>
      </c>
      <c r="J170" s="213" t="s">
        <v>187</v>
      </c>
      <c r="K170" s="58"/>
      <c r="L170" s="522"/>
      <c r="M170" s="522"/>
      <c r="N170" s="524"/>
      <c r="O170" s="526"/>
      <c r="P170" s="522"/>
      <c r="Q170" s="528"/>
      <c r="R170" s="222"/>
      <c r="S170" s="59"/>
      <c r="T170" s="233"/>
      <c r="U170" s="239"/>
      <c r="V170" s="239"/>
      <c r="W170" s="239"/>
      <c r="X170" s="240"/>
      <c r="Y170" s="222"/>
      <c r="Z170" s="223"/>
      <c r="AA170" s="239"/>
      <c r="AB170" s="239"/>
      <c r="AC170" s="239"/>
      <c r="AD170" s="239"/>
      <c r="AE170" s="240"/>
      <c r="AF170" s="55"/>
      <c r="AG170" s="23"/>
      <c r="AH170" s="231"/>
      <c r="AI170" s="231"/>
      <c r="AJ170" s="231"/>
      <c r="AK170" s="231"/>
      <c r="AL170" s="232"/>
      <c r="AM170" s="55"/>
      <c r="AN170" s="22"/>
      <c r="AO170" s="22"/>
      <c r="AP170" s="56"/>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row>
    <row r="171" spans="1:70" ht="39" thickBot="1" x14ac:dyDescent="0.25">
      <c r="A171" s="100" t="s">
        <v>16</v>
      </c>
      <c r="B171" s="472"/>
      <c r="C171" s="472"/>
      <c r="D171" s="475"/>
      <c r="E171" s="101" t="s">
        <v>152</v>
      </c>
      <c r="F171" s="102">
        <v>2021</v>
      </c>
      <c r="G171" s="205" t="s">
        <v>153</v>
      </c>
      <c r="H171" s="101" t="s">
        <v>213</v>
      </c>
      <c r="I171" s="102" t="s">
        <v>154</v>
      </c>
      <c r="J171" s="217" t="s">
        <v>155</v>
      </c>
      <c r="K171" s="103"/>
      <c r="L171" s="483"/>
      <c r="M171" s="483"/>
      <c r="N171" s="486"/>
      <c r="O171" s="489"/>
      <c r="P171" s="483"/>
      <c r="Q171" s="492"/>
      <c r="R171" s="185"/>
      <c r="S171" s="183"/>
      <c r="T171" s="241"/>
      <c r="U171" s="242"/>
      <c r="V171" s="242"/>
      <c r="W171" s="242"/>
      <c r="X171" s="243"/>
      <c r="Y171" s="185"/>
      <c r="Z171" s="226"/>
      <c r="AA171" s="242"/>
      <c r="AB171" s="242"/>
      <c r="AC171" s="242"/>
      <c r="AD171" s="242"/>
      <c r="AE171" s="243"/>
      <c r="AF171" s="184"/>
      <c r="AG171" s="53"/>
      <c r="AH171" s="248"/>
      <c r="AI171" s="248"/>
      <c r="AJ171" s="248"/>
      <c r="AK171" s="248"/>
      <c r="AL171" s="251"/>
      <c r="AM171" s="104"/>
      <c r="AN171" s="102"/>
      <c r="AO171" s="102"/>
      <c r="AP171" s="122"/>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row>
    <row r="172" spans="1:70" ht="25.5" customHeight="1" x14ac:dyDescent="0.2">
      <c r="A172" s="147" t="s">
        <v>16</v>
      </c>
      <c r="B172" s="551"/>
      <c r="C172" s="551" t="s">
        <v>188</v>
      </c>
      <c r="D172" s="552" t="s">
        <v>189</v>
      </c>
      <c r="E172" s="148" t="s">
        <v>122</v>
      </c>
      <c r="F172" s="148">
        <v>2021</v>
      </c>
      <c r="G172" s="553" t="s">
        <v>123</v>
      </c>
      <c r="H172" s="150" t="s">
        <v>213</v>
      </c>
      <c r="I172" s="148" t="s">
        <v>125</v>
      </c>
      <c r="J172" s="554" t="s">
        <v>190</v>
      </c>
      <c r="K172" s="149">
        <v>763</v>
      </c>
      <c r="L172" s="547">
        <v>241</v>
      </c>
      <c r="M172" s="547">
        <v>39</v>
      </c>
      <c r="N172" s="555">
        <v>142</v>
      </c>
      <c r="O172" s="556">
        <v>139</v>
      </c>
      <c r="P172" s="547">
        <v>401</v>
      </c>
      <c r="Q172" s="557">
        <v>2</v>
      </c>
      <c r="R172" s="550">
        <v>696</v>
      </c>
      <c r="S172" s="432" t="s">
        <v>127</v>
      </c>
      <c r="T172" s="433">
        <v>28.6</v>
      </c>
      <c r="U172" s="548">
        <v>37.4</v>
      </c>
      <c r="V172" s="548">
        <v>34.1</v>
      </c>
      <c r="W172" s="548">
        <v>18.8</v>
      </c>
      <c r="X172" s="549">
        <v>9.8000000000000007</v>
      </c>
      <c r="Y172" s="550">
        <v>694</v>
      </c>
      <c r="Z172" s="432" t="s">
        <v>127</v>
      </c>
      <c r="AA172" s="548">
        <v>46.8</v>
      </c>
      <c r="AB172" s="548">
        <v>25.4</v>
      </c>
      <c r="AC172" s="548">
        <v>27.8</v>
      </c>
      <c r="AD172" s="548">
        <v>30</v>
      </c>
      <c r="AE172" s="549">
        <v>16.899999999999999</v>
      </c>
      <c r="AF172" s="550">
        <v>209</v>
      </c>
      <c r="AG172" s="547" t="s">
        <v>127</v>
      </c>
      <c r="AH172" s="548">
        <v>31.6</v>
      </c>
      <c r="AI172" s="548">
        <v>26.8</v>
      </c>
      <c r="AJ172" s="548">
        <v>41.6</v>
      </c>
      <c r="AK172" s="548">
        <v>25.4</v>
      </c>
      <c r="AL172" s="549">
        <v>6.2</v>
      </c>
      <c r="AM172" s="151"/>
      <c r="AN172" s="148"/>
      <c r="AO172" s="148"/>
      <c r="AP172" s="152"/>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row>
    <row r="173" spans="1:70" ht="25.5" customHeight="1" x14ac:dyDescent="0.2">
      <c r="A173" s="63" t="s">
        <v>16</v>
      </c>
      <c r="B173" s="531"/>
      <c r="C173" s="531"/>
      <c r="D173" s="533"/>
      <c r="E173" s="66" t="s">
        <v>128</v>
      </c>
      <c r="F173" s="64">
        <v>2021</v>
      </c>
      <c r="G173" s="534"/>
      <c r="H173" s="66" t="s">
        <v>213</v>
      </c>
      <c r="I173" s="64" t="s">
        <v>129</v>
      </c>
      <c r="J173" s="535"/>
      <c r="K173" s="65">
        <v>329</v>
      </c>
      <c r="L173" s="536"/>
      <c r="M173" s="536"/>
      <c r="N173" s="538"/>
      <c r="O173" s="540"/>
      <c r="P173" s="536"/>
      <c r="Q173" s="542"/>
      <c r="R173" s="466"/>
      <c r="S173" s="431"/>
      <c r="T173" s="407"/>
      <c r="U173" s="462"/>
      <c r="V173" s="462"/>
      <c r="W173" s="462"/>
      <c r="X173" s="464"/>
      <c r="Y173" s="466"/>
      <c r="Z173" s="431"/>
      <c r="AA173" s="462"/>
      <c r="AB173" s="462"/>
      <c r="AC173" s="462"/>
      <c r="AD173" s="462"/>
      <c r="AE173" s="464"/>
      <c r="AF173" s="466"/>
      <c r="AG173" s="468"/>
      <c r="AH173" s="462"/>
      <c r="AI173" s="462"/>
      <c r="AJ173" s="462"/>
      <c r="AK173" s="462"/>
      <c r="AL173" s="464"/>
      <c r="AM173" s="68"/>
      <c r="AN173" s="64"/>
      <c r="AO173" s="64"/>
      <c r="AP173" s="69"/>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row>
    <row r="174" spans="1:70" ht="25.5" customHeight="1" x14ac:dyDescent="0.2">
      <c r="A174" s="57" t="s">
        <v>16</v>
      </c>
      <c r="B174" s="516"/>
      <c r="C174" s="516" t="s">
        <v>191</v>
      </c>
      <c r="D174" s="518" t="s">
        <v>192</v>
      </c>
      <c r="E174" s="22" t="s">
        <v>122</v>
      </c>
      <c r="F174" s="22">
        <v>2021</v>
      </c>
      <c r="G174" s="520" t="s">
        <v>123</v>
      </c>
      <c r="H174" s="23" t="s">
        <v>213</v>
      </c>
      <c r="I174" s="22" t="s">
        <v>125</v>
      </c>
      <c r="J174" s="521" t="s">
        <v>193</v>
      </c>
      <c r="K174" s="58">
        <v>621</v>
      </c>
      <c r="L174" s="522">
        <v>241</v>
      </c>
      <c r="M174" s="522">
        <v>49</v>
      </c>
      <c r="N174" s="524">
        <v>112</v>
      </c>
      <c r="O174" s="526">
        <v>70</v>
      </c>
      <c r="P174" s="522">
        <v>362</v>
      </c>
      <c r="Q174" s="528">
        <v>3</v>
      </c>
      <c r="R174" s="495">
        <v>663</v>
      </c>
      <c r="S174" s="411" t="s">
        <v>127</v>
      </c>
      <c r="T174" s="418">
        <v>39.200000000000003</v>
      </c>
      <c r="U174" s="493">
        <v>31.1</v>
      </c>
      <c r="V174" s="493">
        <v>29.7</v>
      </c>
      <c r="W174" s="493">
        <v>21.1</v>
      </c>
      <c r="X174" s="494">
        <v>18.100000000000001</v>
      </c>
      <c r="Y174" s="495">
        <v>661</v>
      </c>
      <c r="Z174" s="411" t="s">
        <v>127</v>
      </c>
      <c r="AA174" s="493">
        <v>53.1</v>
      </c>
      <c r="AB174" s="493">
        <v>20.3</v>
      </c>
      <c r="AC174" s="493">
        <v>26.6</v>
      </c>
      <c r="AD174" s="493">
        <v>32.799999999999997</v>
      </c>
      <c r="AE174" s="494">
        <v>20.3</v>
      </c>
      <c r="AF174" s="495">
        <v>221</v>
      </c>
      <c r="AG174" s="496" t="s">
        <v>127</v>
      </c>
      <c r="AH174" s="493">
        <v>37.1</v>
      </c>
      <c r="AI174" s="493">
        <v>30.8</v>
      </c>
      <c r="AJ174" s="493">
        <v>32.1</v>
      </c>
      <c r="AK174" s="493">
        <v>30.8</v>
      </c>
      <c r="AL174" s="494">
        <v>6.3</v>
      </c>
      <c r="AM174" s="55"/>
      <c r="AN174" s="22"/>
      <c r="AO174" s="22"/>
      <c r="AP174" s="56"/>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row>
    <row r="175" spans="1:70" ht="25.5" customHeight="1" x14ac:dyDescent="0.2">
      <c r="A175" s="57" t="s">
        <v>16</v>
      </c>
      <c r="B175" s="517"/>
      <c r="C175" s="517"/>
      <c r="D175" s="519"/>
      <c r="E175" s="23" t="s">
        <v>128</v>
      </c>
      <c r="F175" s="22">
        <v>2021</v>
      </c>
      <c r="G175" s="477"/>
      <c r="H175" s="23" t="s">
        <v>213</v>
      </c>
      <c r="I175" s="172" t="s">
        <v>129</v>
      </c>
      <c r="J175" s="479"/>
      <c r="K175" s="58">
        <v>368</v>
      </c>
      <c r="L175" s="523"/>
      <c r="M175" s="523"/>
      <c r="N175" s="525"/>
      <c r="O175" s="527"/>
      <c r="P175" s="523"/>
      <c r="Q175" s="529"/>
      <c r="R175" s="495"/>
      <c r="S175" s="412"/>
      <c r="T175" s="414"/>
      <c r="U175" s="493"/>
      <c r="V175" s="493"/>
      <c r="W175" s="493"/>
      <c r="X175" s="494"/>
      <c r="Y175" s="495"/>
      <c r="Z175" s="412"/>
      <c r="AA175" s="493"/>
      <c r="AB175" s="493"/>
      <c r="AC175" s="493"/>
      <c r="AD175" s="493"/>
      <c r="AE175" s="494"/>
      <c r="AF175" s="495"/>
      <c r="AG175" s="496"/>
      <c r="AH175" s="493"/>
      <c r="AI175" s="493"/>
      <c r="AJ175" s="493"/>
      <c r="AK175" s="493"/>
      <c r="AL175" s="494"/>
      <c r="AM175" s="55"/>
      <c r="AN175" s="22"/>
      <c r="AO175" s="22"/>
      <c r="AP175" s="56"/>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row>
    <row r="176" spans="1:70" ht="25.5" customHeight="1" x14ac:dyDescent="0.2">
      <c r="A176" s="63" t="s">
        <v>16</v>
      </c>
      <c r="B176" s="497"/>
      <c r="C176" s="497" t="s">
        <v>194</v>
      </c>
      <c r="D176" s="499" t="s">
        <v>195</v>
      </c>
      <c r="E176" s="64" t="s">
        <v>122</v>
      </c>
      <c r="F176" s="64">
        <v>2021</v>
      </c>
      <c r="G176" s="501" t="s">
        <v>123</v>
      </c>
      <c r="H176" s="66" t="s">
        <v>213</v>
      </c>
      <c r="I176" s="64" t="s">
        <v>125</v>
      </c>
      <c r="J176" s="503" t="s">
        <v>196</v>
      </c>
      <c r="K176" s="65">
        <v>928</v>
      </c>
      <c r="L176" s="505">
        <v>836</v>
      </c>
      <c r="M176" s="505">
        <v>190</v>
      </c>
      <c r="N176" s="506">
        <v>225</v>
      </c>
      <c r="O176" s="508">
        <v>438</v>
      </c>
      <c r="P176" s="543">
        <v>1088</v>
      </c>
      <c r="Q176" s="510">
        <v>5</v>
      </c>
      <c r="R176" s="514">
        <v>937</v>
      </c>
      <c r="S176" s="408">
        <v>5.0999999999999996</v>
      </c>
      <c r="T176" s="406">
        <v>18.2</v>
      </c>
      <c r="U176" s="512">
        <v>54.4</v>
      </c>
      <c r="V176" s="512">
        <v>27.3</v>
      </c>
      <c r="W176" s="512">
        <v>14</v>
      </c>
      <c r="X176" s="513" t="s">
        <v>127</v>
      </c>
      <c r="Y176" s="514">
        <v>937</v>
      </c>
      <c r="Z176" s="515">
        <v>5.0999999999999996</v>
      </c>
      <c r="AA176" s="512">
        <v>33.1</v>
      </c>
      <c r="AB176" s="512">
        <v>35.4</v>
      </c>
      <c r="AC176" s="512">
        <v>31.5</v>
      </c>
      <c r="AD176" s="512">
        <v>24.9</v>
      </c>
      <c r="AE176" s="513">
        <v>8.1999999999999993</v>
      </c>
      <c r="AF176" s="514">
        <v>344</v>
      </c>
      <c r="AG176" s="512">
        <v>7</v>
      </c>
      <c r="AH176" s="512">
        <v>18.600000000000001</v>
      </c>
      <c r="AI176" s="512">
        <v>45.1</v>
      </c>
      <c r="AJ176" s="512">
        <v>36.299999999999997</v>
      </c>
      <c r="AK176" s="512">
        <v>16.600000000000001</v>
      </c>
      <c r="AL176" s="513" t="s">
        <v>133</v>
      </c>
      <c r="AM176" s="68"/>
      <c r="AN176" s="64"/>
      <c r="AO176" s="64"/>
      <c r="AP176" s="69"/>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row>
    <row r="177" spans="1:70" ht="25.5" customHeight="1" x14ac:dyDescent="0.2">
      <c r="A177" s="63" t="s">
        <v>16</v>
      </c>
      <c r="B177" s="530"/>
      <c r="C177" s="530"/>
      <c r="D177" s="532"/>
      <c r="E177" s="66" t="s">
        <v>128</v>
      </c>
      <c r="F177" s="64">
        <v>2021</v>
      </c>
      <c r="G177" s="534"/>
      <c r="H177" s="66" t="s">
        <v>213</v>
      </c>
      <c r="I177" s="64" t="s">
        <v>129</v>
      </c>
      <c r="J177" s="535"/>
      <c r="K177" s="65">
        <v>517</v>
      </c>
      <c r="L177" s="468"/>
      <c r="M177" s="468"/>
      <c r="N177" s="537"/>
      <c r="O177" s="539"/>
      <c r="P177" s="544"/>
      <c r="Q177" s="541"/>
      <c r="R177" s="514"/>
      <c r="S177" s="431"/>
      <c r="T177" s="407"/>
      <c r="U177" s="512"/>
      <c r="V177" s="512"/>
      <c r="W177" s="512"/>
      <c r="X177" s="513"/>
      <c r="Y177" s="514"/>
      <c r="Z177" s="515"/>
      <c r="AA177" s="512"/>
      <c r="AB177" s="512"/>
      <c r="AC177" s="512"/>
      <c r="AD177" s="512"/>
      <c r="AE177" s="513"/>
      <c r="AF177" s="514"/>
      <c r="AG177" s="512"/>
      <c r="AH177" s="512"/>
      <c r="AI177" s="512"/>
      <c r="AJ177" s="512"/>
      <c r="AK177" s="512"/>
      <c r="AL177" s="513"/>
      <c r="AM177" s="68"/>
      <c r="AN177" s="64"/>
      <c r="AO177" s="64"/>
      <c r="AP177" s="69"/>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row>
    <row r="178" spans="1:70" ht="38.25" x14ac:dyDescent="0.2">
      <c r="A178" s="63" t="s">
        <v>16</v>
      </c>
      <c r="B178" s="531"/>
      <c r="C178" s="531"/>
      <c r="D178" s="533"/>
      <c r="E178" s="66" t="s">
        <v>152</v>
      </c>
      <c r="F178" s="64">
        <v>2021</v>
      </c>
      <c r="G178" s="206" t="s">
        <v>153</v>
      </c>
      <c r="H178" s="66" t="s">
        <v>213</v>
      </c>
      <c r="I178" s="64" t="s">
        <v>154</v>
      </c>
      <c r="J178" s="218" t="s">
        <v>155</v>
      </c>
      <c r="K178" s="65">
        <v>675</v>
      </c>
      <c r="L178" s="536"/>
      <c r="M178" s="536"/>
      <c r="N178" s="538"/>
      <c r="O178" s="540"/>
      <c r="P178" s="545"/>
      <c r="Q178" s="542"/>
      <c r="R178" s="68">
        <v>127</v>
      </c>
      <c r="S178" s="67" t="s">
        <v>127</v>
      </c>
      <c r="T178" s="246">
        <v>11</v>
      </c>
      <c r="U178" s="244">
        <v>25.2</v>
      </c>
      <c r="V178" s="244">
        <v>63.8</v>
      </c>
      <c r="W178" s="244">
        <v>11</v>
      </c>
      <c r="X178" s="247" t="s">
        <v>133</v>
      </c>
      <c r="Y178" s="68">
        <v>127</v>
      </c>
      <c r="Z178" s="66" t="s">
        <v>127</v>
      </c>
      <c r="AA178" s="244">
        <v>37</v>
      </c>
      <c r="AB178" s="244">
        <v>23.6</v>
      </c>
      <c r="AC178" s="244">
        <v>39.4</v>
      </c>
      <c r="AD178" s="244">
        <v>33.9</v>
      </c>
      <c r="AE178" s="245" t="s">
        <v>133</v>
      </c>
      <c r="AF178" s="67">
        <v>213</v>
      </c>
      <c r="AG178" s="66">
        <v>10.9</v>
      </c>
      <c r="AH178" s="244">
        <v>20.7</v>
      </c>
      <c r="AI178" s="244">
        <v>51.6</v>
      </c>
      <c r="AJ178" s="244">
        <v>27.7</v>
      </c>
      <c r="AK178" s="244">
        <v>11.7</v>
      </c>
      <c r="AL178" s="245">
        <v>8.9</v>
      </c>
      <c r="AM178" s="68"/>
      <c r="AN178" s="64"/>
      <c r="AO178" s="64"/>
      <c r="AP178" s="69"/>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row>
    <row r="179" spans="1:70" ht="25.5" customHeight="1" x14ac:dyDescent="0.2">
      <c r="A179" s="57" t="s">
        <v>16</v>
      </c>
      <c r="B179" s="516"/>
      <c r="C179" s="516" t="s">
        <v>197</v>
      </c>
      <c r="D179" s="518" t="s">
        <v>198</v>
      </c>
      <c r="E179" s="22" t="s">
        <v>122</v>
      </c>
      <c r="F179" s="22">
        <v>2021</v>
      </c>
      <c r="G179" s="520" t="s">
        <v>123</v>
      </c>
      <c r="H179" s="23" t="s">
        <v>213</v>
      </c>
      <c r="I179" s="22" t="s">
        <v>125</v>
      </c>
      <c r="J179" s="521" t="s">
        <v>200</v>
      </c>
      <c r="K179" s="58">
        <v>760</v>
      </c>
      <c r="L179" s="522">
        <v>518</v>
      </c>
      <c r="M179" s="522">
        <v>94</v>
      </c>
      <c r="N179" s="528">
        <v>136</v>
      </c>
      <c r="O179" s="526">
        <v>307</v>
      </c>
      <c r="P179" s="522">
        <v>496</v>
      </c>
      <c r="Q179" s="528">
        <v>1</v>
      </c>
      <c r="R179" s="495">
        <v>761</v>
      </c>
      <c r="S179" s="411">
        <v>5.8</v>
      </c>
      <c r="T179" s="418">
        <v>22.9</v>
      </c>
      <c r="U179" s="493">
        <v>48.4</v>
      </c>
      <c r="V179" s="493">
        <v>28.8</v>
      </c>
      <c r="W179" s="493">
        <v>15.8</v>
      </c>
      <c r="X179" s="494">
        <v>7.1</v>
      </c>
      <c r="Y179" s="495">
        <v>760</v>
      </c>
      <c r="Z179" s="411">
        <v>5.9</v>
      </c>
      <c r="AA179" s="493">
        <v>38.299999999999997</v>
      </c>
      <c r="AB179" s="493">
        <v>31.8</v>
      </c>
      <c r="AC179" s="493">
        <v>29.9</v>
      </c>
      <c r="AD179" s="493">
        <v>28.2</v>
      </c>
      <c r="AE179" s="494">
        <v>10.1</v>
      </c>
      <c r="AF179" s="495">
        <v>248</v>
      </c>
      <c r="AG179" s="493">
        <v>5</v>
      </c>
      <c r="AH179" s="493">
        <v>23</v>
      </c>
      <c r="AI179" s="493">
        <v>37.1</v>
      </c>
      <c r="AJ179" s="493">
        <v>39.9</v>
      </c>
      <c r="AK179" s="493">
        <v>21</v>
      </c>
      <c r="AL179" s="494" t="s">
        <v>133</v>
      </c>
      <c r="AM179" s="55"/>
      <c r="AN179" s="22"/>
      <c r="AO179" s="22"/>
      <c r="AP179" s="56"/>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row>
    <row r="180" spans="1:70" ht="25.5" customHeight="1" x14ac:dyDescent="0.2">
      <c r="A180" s="57" t="s">
        <v>16</v>
      </c>
      <c r="B180" s="517"/>
      <c r="C180" s="517"/>
      <c r="D180" s="519"/>
      <c r="E180" s="22" t="s">
        <v>128</v>
      </c>
      <c r="F180" s="22">
        <v>2021</v>
      </c>
      <c r="G180" s="477"/>
      <c r="H180" s="23" t="s">
        <v>213</v>
      </c>
      <c r="I180" s="172" t="s">
        <v>129</v>
      </c>
      <c r="J180" s="479"/>
      <c r="K180" s="58">
        <v>429</v>
      </c>
      <c r="L180" s="523"/>
      <c r="M180" s="523"/>
      <c r="N180" s="529"/>
      <c r="O180" s="527"/>
      <c r="P180" s="523"/>
      <c r="Q180" s="529"/>
      <c r="R180" s="495"/>
      <c r="S180" s="412"/>
      <c r="T180" s="414"/>
      <c r="U180" s="493"/>
      <c r="V180" s="493"/>
      <c r="W180" s="493"/>
      <c r="X180" s="494"/>
      <c r="Y180" s="495"/>
      <c r="Z180" s="412"/>
      <c r="AA180" s="493"/>
      <c r="AB180" s="493"/>
      <c r="AC180" s="493"/>
      <c r="AD180" s="493"/>
      <c r="AE180" s="494"/>
      <c r="AF180" s="495"/>
      <c r="AG180" s="493"/>
      <c r="AH180" s="493"/>
      <c r="AI180" s="493"/>
      <c r="AJ180" s="493"/>
      <c r="AK180" s="493"/>
      <c r="AL180" s="494"/>
      <c r="AM180" s="55"/>
      <c r="AN180" s="22"/>
      <c r="AO180" s="22"/>
      <c r="AP180" s="56"/>
    </row>
    <row r="181" spans="1:70" ht="25.5" customHeight="1" x14ac:dyDescent="0.2">
      <c r="A181" s="63" t="s">
        <v>16</v>
      </c>
      <c r="B181" s="497"/>
      <c r="C181" s="497" t="s">
        <v>201</v>
      </c>
      <c r="D181" s="499" t="s">
        <v>202</v>
      </c>
      <c r="E181" s="64" t="s">
        <v>122</v>
      </c>
      <c r="F181" s="64">
        <v>2021</v>
      </c>
      <c r="G181" s="501" t="s">
        <v>123</v>
      </c>
      <c r="H181" s="66" t="s">
        <v>213</v>
      </c>
      <c r="I181" s="64" t="s">
        <v>125</v>
      </c>
      <c r="J181" s="503" t="s">
        <v>203</v>
      </c>
      <c r="K181" s="65">
        <v>778</v>
      </c>
      <c r="L181" s="505">
        <v>407</v>
      </c>
      <c r="M181" s="505">
        <v>46</v>
      </c>
      <c r="N181" s="506">
        <v>263</v>
      </c>
      <c r="O181" s="508">
        <v>166</v>
      </c>
      <c r="P181" s="505">
        <v>546</v>
      </c>
      <c r="Q181" s="510">
        <v>10</v>
      </c>
      <c r="R181" s="514">
        <v>892</v>
      </c>
      <c r="S181" s="408" t="s">
        <v>127</v>
      </c>
      <c r="T181" s="406">
        <v>46.1</v>
      </c>
      <c r="U181" s="512">
        <v>20.100000000000001</v>
      </c>
      <c r="V181" s="512">
        <v>33.9</v>
      </c>
      <c r="W181" s="512">
        <v>27.7</v>
      </c>
      <c r="X181" s="513">
        <v>18.399999999999999</v>
      </c>
      <c r="Y181" s="514">
        <v>895</v>
      </c>
      <c r="Z181" s="515" t="s">
        <v>127</v>
      </c>
      <c r="AA181" s="512">
        <v>56.3</v>
      </c>
      <c r="AB181" s="512">
        <v>15.5</v>
      </c>
      <c r="AC181" s="512">
        <v>28.2</v>
      </c>
      <c r="AD181" s="512">
        <v>37.299999999999997</v>
      </c>
      <c r="AE181" s="513">
        <v>19</v>
      </c>
      <c r="AF181" s="514">
        <v>312</v>
      </c>
      <c r="AG181" s="515" t="s">
        <v>127</v>
      </c>
      <c r="AH181" s="512">
        <v>37.799999999999997</v>
      </c>
      <c r="AI181" s="512">
        <v>20.2</v>
      </c>
      <c r="AJ181" s="512">
        <v>42</v>
      </c>
      <c r="AK181" s="512">
        <v>30.8</v>
      </c>
      <c r="AL181" s="513">
        <v>7.1</v>
      </c>
      <c r="AM181" s="68"/>
      <c r="AN181" s="64"/>
      <c r="AO181" s="64"/>
      <c r="AP181" s="69"/>
    </row>
    <row r="182" spans="1:70" ht="25.5" customHeight="1" x14ac:dyDescent="0.2">
      <c r="A182" s="63" t="s">
        <v>16</v>
      </c>
      <c r="B182" s="530"/>
      <c r="C182" s="530"/>
      <c r="D182" s="532"/>
      <c r="E182" s="66" t="s">
        <v>128</v>
      </c>
      <c r="F182" s="64">
        <v>2021</v>
      </c>
      <c r="G182" s="534"/>
      <c r="H182" s="66" t="s">
        <v>213</v>
      </c>
      <c r="I182" s="64" t="s">
        <v>129</v>
      </c>
      <c r="J182" s="535"/>
      <c r="K182" s="65">
        <v>526</v>
      </c>
      <c r="L182" s="468"/>
      <c r="M182" s="468"/>
      <c r="N182" s="537"/>
      <c r="O182" s="539"/>
      <c r="P182" s="468"/>
      <c r="Q182" s="541"/>
      <c r="R182" s="514"/>
      <c r="S182" s="431"/>
      <c r="T182" s="407"/>
      <c r="U182" s="512"/>
      <c r="V182" s="512"/>
      <c r="W182" s="512"/>
      <c r="X182" s="513"/>
      <c r="Y182" s="514"/>
      <c r="Z182" s="515"/>
      <c r="AA182" s="512"/>
      <c r="AB182" s="512"/>
      <c r="AC182" s="512"/>
      <c r="AD182" s="512"/>
      <c r="AE182" s="513"/>
      <c r="AF182" s="514"/>
      <c r="AG182" s="515"/>
      <c r="AH182" s="512"/>
      <c r="AI182" s="512"/>
      <c r="AJ182" s="512"/>
      <c r="AK182" s="512"/>
      <c r="AL182" s="513"/>
      <c r="AM182" s="68"/>
      <c r="AN182" s="64"/>
      <c r="AO182" s="64"/>
      <c r="AP182" s="69"/>
    </row>
    <row r="183" spans="1:70" ht="38.25" x14ac:dyDescent="0.2">
      <c r="A183" s="63" t="s">
        <v>16</v>
      </c>
      <c r="B183" s="531"/>
      <c r="C183" s="531"/>
      <c r="D183" s="533"/>
      <c r="E183" s="66" t="s">
        <v>152</v>
      </c>
      <c r="F183" s="64">
        <v>2021</v>
      </c>
      <c r="G183" s="206" t="s">
        <v>153</v>
      </c>
      <c r="H183" s="66" t="s">
        <v>213</v>
      </c>
      <c r="I183" s="64" t="s">
        <v>154</v>
      </c>
      <c r="J183" s="218" t="s">
        <v>155</v>
      </c>
      <c r="K183" s="65">
        <v>842</v>
      </c>
      <c r="L183" s="536"/>
      <c r="M183" s="536"/>
      <c r="N183" s="538"/>
      <c r="O183" s="540"/>
      <c r="P183" s="536"/>
      <c r="Q183" s="542"/>
      <c r="R183" s="68">
        <v>170</v>
      </c>
      <c r="S183" s="67" t="s">
        <v>127</v>
      </c>
      <c r="T183" s="246">
        <v>23.5</v>
      </c>
      <c r="U183" s="244">
        <v>14.1</v>
      </c>
      <c r="V183" s="244">
        <v>62.4</v>
      </c>
      <c r="W183" s="244">
        <v>18.2</v>
      </c>
      <c r="X183" s="247" t="s">
        <v>133</v>
      </c>
      <c r="Y183" s="68">
        <v>169</v>
      </c>
      <c r="Z183" s="66" t="s">
        <v>127</v>
      </c>
      <c r="AA183" s="244">
        <v>57.4</v>
      </c>
      <c r="AB183" s="244">
        <v>8.9</v>
      </c>
      <c r="AC183" s="244">
        <v>33.700000000000003</v>
      </c>
      <c r="AD183" s="244">
        <v>45.6</v>
      </c>
      <c r="AE183" s="245">
        <v>11.8</v>
      </c>
      <c r="AF183" s="67">
        <v>257</v>
      </c>
      <c r="AG183" s="66">
        <v>5.5</v>
      </c>
      <c r="AH183" s="244">
        <v>33.1</v>
      </c>
      <c r="AI183" s="244">
        <v>29.2</v>
      </c>
      <c r="AJ183" s="244">
        <v>37.700000000000003</v>
      </c>
      <c r="AK183" s="244">
        <v>23.7</v>
      </c>
      <c r="AL183" s="245">
        <v>9.3000000000000007</v>
      </c>
      <c r="AM183" s="68"/>
      <c r="AN183" s="64"/>
      <c r="AO183" s="64"/>
      <c r="AP183" s="69"/>
    </row>
    <row r="184" spans="1:70" ht="25.5" customHeight="1" x14ac:dyDescent="0.2">
      <c r="A184" s="57" t="s">
        <v>16</v>
      </c>
      <c r="B184" s="516"/>
      <c r="C184" s="516" t="s">
        <v>204</v>
      </c>
      <c r="D184" s="518" t="s">
        <v>205</v>
      </c>
      <c r="E184" s="22" t="s">
        <v>122</v>
      </c>
      <c r="F184" s="22">
        <v>2021</v>
      </c>
      <c r="G184" s="520" t="s">
        <v>123</v>
      </c>
      <c r="H184" s="23" t="s">
        <v>213</v>
      </c>
      <c r="I184" s="22" t="s">
        <v>125</v>
      </c>
      <c r="J184" s="521" t="s">
        <v>206</v>
      </c>
      <c r="K184" s="58">
        <v>622</v>
      </c>
      <c r="L184" s="522">
        <v>129</v>
      </c>
      <c r="M184" s="522">
        <v>20</v>
      </c>
      <c r="N184" s="524">
        <v>105</v>
      </c>
      <c r="O184" s="526">
        <v>46</v>
      </c>
      <c r="P184" s="522">
        <v>233</v>
      </c>
      <c r="Q184" s="528" t="s">
        <v>133</v>
      </c>
      <c r="R184" s="495">
        <v>673</v>
      </c>
      <c r="S184" s="411" t="s">
        <v>127</v>
      </c>
      <c r="T184" s="418">
        <v>48.1</v>
      </c>
      <c r="U184" s="493">
        <v>18.600000000000001</v>
      </c>
      <c r="V184" s="493">
        <v>33.299999999999997</v>
      </c>
      <c r="W184" s="493">
        <v>30.3</v>
      </c>
      <c r="X184" s="494">
        <v>17.8</v>
      </c>
      <c r="Y184" s="495">
        <v>673</v>
      </c>
      <c r="Z184" s="411" t="s">
        <v>127</v>
      </c>
      <c r="AA184" s="493">
        <v>65.7</v>
      </c>
      <c r="AB184" s="493">
        <v>11.6</v>
      </c>
      <c r="AC184" s="493">
        <v>22.7</v>
      </c>
      <c r="AD184" s="493">
        <v>40.700000000000003</v>
      </c>
      <c r="AE184" s="494">
        <v>25</v>
      </c>
      <c r="AF184" s="495">
        <v>224</v>
      </c>
      <c r="AG184" s="496" t="s">
        <v>127</v>
      </c>
      <c r="AH184" s="493">
        <v>50.9</v>
      </c>
      <c r="AI184" s="493">
        <v>9.8000000000000007</v>
      </c>
      <c r="AJ184" s="493">
        <v>39.299999999999997</v>
      </c>
      <c r="AK184" s="493">
        <v>39.299999999999997</v>
      </c>
      <c r="AL184" s="494">
        <v>11.6</v>
      </c>
      <c r="AM184" s="55"/>
      <c r="AN184" s="22"/>
      <c r="AO184" s="22"/>
      <c r="AP184" s="56"/>
    </row>
    <row r="185" spans="1:70" ht="25.5" customHeight="1" x14ac:dyDescent="0.2">
      <c r="A185" s="57" t="s">
        <v>16</v>
      </c>
      <c r="B185" s="517"/>
      <c r="C185" s="517"/>
      <c r="D185" s="519"/>
      <c r="E185" s="23" t="s">
        <v>128</v>
      </c>
      <c r="F185" s="22">
        <v>2021</v>
      </c>
      <c r="G185" s="477"/>
      <c r="H185" s="23" t="s">
        <v>213</v>
      </c>
      <c r="I185" s="172" t="s">
        <v>129</v>
      </c>
      <c r="J185" s="479"/>
      <c r="K185" s="58">
        <v>371</v>
      </c>
      <c r="L185" s="523"/>
      <c r="M185" s="523"/>
      <c r="N185" s="525"/>
      <c r="O185" s="527"/>
      <c r="P185" s="523"/>
      <c r="Q185" s="529"/>
      <c r="R185" s="495"/>
      <c r="S185" s="412"/>
      <c r="T185" s="414"/>
      <c r="U185" s="493"/>
      <c r="V185" s="493"/>
      <c r="W185" s="493"/>
      <c r="X185" s="494"/>
      <c r="Y185" s="495"/>
      <c r="Z185" s="412"/>
      <c r="AA185" s="493"/>
      <c r="AB185" s="493"/>
      <c r="AC185" s="493"/>
      <c r="AD185" s="493"/>
      <c r="AE185" s="494"/>
      <c r="AF185" s="495"/>
      <c r="AG185" s="496"/>
      <c r="AH185" s="493"/>
      <c r="AI185" s="493"/>
      <c r="AJ185" s="493"/>
      <c r="AK185" s="493"/>
      <c r="AL185" s="494"/>
      <c r="AM185" s="55"/>
      <c r="AN185" s="22"/>
      <c r="AO185" s="22"/>
      <c r="AP185" s="56"/>
    </row>
    <row r="186" spans="1:70" ht="25.5" customHeight="1" x14ac:dyDescent="0.2">
      <c r="A186" s="63" t="s">
        <v>16</v>
      </c>
      <c r="B186" s="497"/>
      <c r="C186" s="497" t="s">
        <v>207</v>
      </c>
      <c r="D186" s="499" t="s">
        <v>208</v>
      </c>
      <c r="E186" s="64" t="s">
        <v>122</v>
      </c>
      <c r="F186" s="64">
        <v>2021</v>
      </c>
      <c r="G186" s="501" t="s">
        <v>123</v>
      </c>
      <c r="H186" s="66" t="s">
        <v>213</v>
      </c>
      <c r="I186" s="64" t="s">
        <v>125</v>
      </c>
      <c r="J186" s="503" t="s">
        <v>209</v>
      </c>
      <c r="K186" s="65">
        <v>617</v>
      </c>
      <c r="L186" s="505">
        <v>320</v>
      </c>
      <c r="M186" s="505">
        <v>30</v>
      </c>
      <c r="N186" s="506">
        <v>131</v>
      </c>
      <c r="O186" s="508">
        <v>72</v>
      </c>
      <c r="P186" s="505">
        <v>333</v>
      </c>
      <c r="Q186" s="510">
        <v>3</v>
      </c>
      <c r="R186" s="466">
        <v>620</v>
      </c>
      <c r="S186" s="408" t="s">
        <v>127</v>
      </c>
      <c r="T186" s="406">
        <v>32.9</v>
      </c>
      <c r="U186" s="462">
        <v>34.799999999999997</v>
      </c>
      <c r="V186" s="462">
        <v>32.299999999999997</v>
      </c>
      <c r="W186" s="462">
        <v>20</v>
      </c>
      <c r="X186" s="464">
        <v>12.9</v>
      </c>
      <c r="Y186" s="466">
        <v>618</v>
      </c>
      <c r="Z186" s="408">
        <v>5.2</v>
      </c>
      <c r="AA186" s="462">
        <v>52.9</v>
      </c>
      <c r="AB186" s="462">
        <v>19.399999999999999</v>
      </c>
      <c r="AC186" s="462">
        <v>27.7</v>
      </c>
      <c r="AD186" s="462">
        <v>33</v>
      </c>
      <c r="AE186" s="464">
        <v>19.899999999999999</v>
      </c>
      <c r="AF186" s="466">
        <v>206</v>
      </c>
      <c r="AG186" s="468">
        <v>5.9</v>
      </c>
      <c r="AH186" s="462">
        <v>45.1</v>
      </c>
      <c r="AI186" s="462">
        <v>20.399999999999999</v>
      </c>
      <c r="AJ186" s="462">
        <v>34.5</v>
      </c>
      <c r="AK186" s="462">
        <v>32.5</v>
      </c>
      <c r="AL186" s="464">
        <v>12.6</v>
      </c>
      <c r="AM186" s="68"/>
      <c r="AN186" s="64"/>
      <c r="AO186" s="64"/>
      <c r="AP186" s="69"/>
    </row>
    <row r="187" spans="1:70" ht="25.5" customHeight="1" thickBot="1" x14ac:dyDescent="0.25">
      <c r="A187" s="153" t="s">
        <v>16</v>
      </c>
      <c r="B187" s="498"/>
      <c r="C187" s="498"/>
      <c r="D187" s="500"/>
      <c r="E187" s="154" t="s">
        <v>128</v>
      </c>
      <c r="F187" s="155">
        <v>2021</v>
      </c>
      <c r="G187" s="502"/>
      <c r="H187" s="154" t="s">
        <v>213</v>
      </c>
      <c r="I187" s="155" t="s">
        <v>129</v>
      </c>
      <c r="J187" s="504"/>
      <c r="K187" s="156">
        <v>342</v>
      </c>
      <c r="L187" s="469"/>
      <c r="M187" s="469"/>
      <c r="N187" s="507"/>
      <c r="O187" s="509"/>
      <c r="P187" s="469"/>
      <c r="Q187" s="511"/>
      <c r="R187" s="467"/>
      <c r="S187" s="409"/>
      <c r="T187" s="410"/>
      <c r="U187" s="463"/>
      <c r="V187" s="463"/>
      <c r="W187" s="463"/>
      <c r="X187" s="465"/>
      <c r="Y187" s="467"/>
      <c r="Z187" s="409"/>
      <c r="AA187" s="463"/>
      <c r="AB187" s="463"/>
      <c r="AC187" s="463"/>
      <c r="AD187" s="463"/>
      <c r="AE187" s="465"/>
      <c r="AF187" s="467"/>
      <c r="AG187" s="469"/>
      <c r="AH187" s="463"/>
      <c r="AI187" s="463"/>
      <c r="AJ187" s="463"/>
      <c r="AK187" s="463"/>
      <c r="AL187" s="465"/>
      <c r="AM187" s="157"/>
      <c r="AN187" s="155"/>
      <c r="AO187" s="155"/>
      <c r="AP187" s="158"/>
    </row>
    <row r="188" spans="1:70" ht="25.5" customHeight="1" x14ac:dyDescent="0.2">
      <c r="A188" s="105" t="s">
        <v>16</v>
      </c>
      <c r="B188" s="470"/>
      <c r="C188" s="470" t="s">
        <v>210</v>
      </c>
      <c r="D188" s="473" t="s">
        <v>79</v>
      </c>
      <c r="E188" s="28" t="s">
        <v>122</v>
      </c>
      <c r="F188" s="28">
        <v>2021</v>
      </c>
      <c r="G188" s="476" t="s">
        <v>123</v>
      </c>
      <c r="H188" s="107" t="s">
        <v>213</v>
      </c>
      <c r="I188" s="22" t="s">
        <v>125</v>
      </c>
      <c r="J188" s="478" t="s">
        <v>211</v>
      </c>
      <c r="K188" s="106" t="s">
        <v>133</v>
      </c>
      <c r="L188" s="446">
        <v>557</v>
      </c>
      <c r="M188" s="446">
        <v>94</v>
      </c>
      <c r="N188" s="484">
        <v>135</v>
      </c>
      <c r="O188" s="487">
        <v>134</v>
      </c>
      <c r="P188" s="446">
        <v>598</v>
      </c>
      <c r="Q188" s="490">
        <v>6</v>
      </c>
      <c r="R188" s="444">
        <v>479</v>
      </c>
      <c r="S188" s="415">
        <v>12.6</v>
      </c>
      <c r="T188" s="413">
        <v>15.4</v>
      </c>
      <c r="U188" s="448">
        <v>53.4</v>
      </c>
      <c r="V188" s="448">
        <v>31.1</v>
      </c>
      <c r="W188" s="448">
        <v>11.9</v>
      </c>
      <c r="X188" s="442" t="s">
        <v>127</v>
      </c>
      <c r="Y188" s="444">
        <v>479</v>
      </c>
      <c r="Z188" s="446">
        <v>12.6</v>
      </c>
      <c r="AA188" s="448">
        <v>33.799999999999997</v>
      </c>
      <c r="AB188" s="448">
        <v>30.7</v>
      </c>
      <c r="AC188" s="448">
        <v>35.5</v>
      </c>
      <c r="AD188" s="448">
        <v>26.5</v>
      </c>
      <c r="AE188" s="442">
        <v>7.3</v>
      </c>
      <c r="AF188" s="444">
        <v>171</v>
      </c>
      <c r="AG188" s="448">
        <v>9</v>
      </c>
      <c r="AH188" s="448">
        <v>25.1</v>
      </c>
      <c r="AI188" s="448">
        <v>31.6</v>
      </c>
      <c r="AJ188" s="448">
        <v>43.3</v>
      </c>
      <c r="AK188" s="448">
        <v>22.8</v>
      </c>
      <c r="AL188" s="442" t="s">
        <v>133</v>
      </c>
      <c r="AM188" s="108"/>
      <c r="AN188" s="28"/>
      <c r="AO188" s="28"/>
      <c r="AP188" s="109"/>
    </row>
    <row r="189" spans="1:70" ht="25.5" customHeight="1" x14ac:dyDescent="0.2">
      <c r="A189" s="57" t="s">
        <v>16</v>
      </c>
      <c r="B189" s="471"/>
      <c r="C189" s="471"/>
      <c r="D189" s="474"/>
      <c r="E189" s="23" t="s">
        <v>128</v>
      </c>
      <c r="F189" s="22">
        <v>2021</v>
      </c>
      <c r="G189" s="477"/>
      <c r="H189" s="23" t="s">
        <v>213</v>
      </c>
      <c r="I189" s="172" t="s">
        <v>129</v>
      </c>
      <c r="J189" s="479"/>
      <c r="K189" s="58">
        <v>540</v>
      </c>
      <c r="L189" s="447"/>
      <c r="M189" s="447"/>
      <c r="N189" s="485"/>
      <c r="O189" s="488"/>
      <c r="P189" s="447"/>
      <c r="Q189" s="491"/>
      <c r="R189" s="445"/>
      <c r="S189" s="412"/>
      <c r="T189" s="414"/>
      <c r="U189" s="449"/>
      <c r="V189" s="449"/>
      <c r="W189" s="449"/>
      <c r="X189" s="443"/>
      <c r="Y189" s="445"/>
      <c r="Z189" s="447"/>
      <c r="AA189" s="449"/>
      <c r="AB189" s="449"/>
      <c r="AC189" s="449"/>
      <c r="AD189" s="449"/>
      <c r="AE189" s="443"/>
      <c r="AF189" s="445"/>
      <c r="AG189" s="449"/>
      <c r="AH189" s="449"/>
      <c r="AI189" s="449"/>
      <c r="AJ189" s="449"/>
      <c r="AK189" s="449"/>
      <c r="AL189" s="443"/>
      <c r="AM189" s="55"/>
      <c r="AN189" s="22"/>
      <c r="AO189" s="22"/>
      <c r="AP189" s="56"/>
    </row>
    <row r="190" spans="1:70" ht="39" thickBot="1" x14ac:dyDescent="0.25">
      <c r="A190" s="100" t="s">
        <v>16</v>
      </c>
      <c r="B190" s="472"/>
      <c r="C190" s="472"/>
      <c r="D190" s="475"/>
      <c r="E190" s="101" t="s">
        <v>152</v>
      </c>
      <c r="F190" s="102">
        <v>2021</v>
      </c>
      <c r="G190" s="207" t="s">
        <v>153</v>
      </c>
      <c r="H190" s="101" t="s">
        <v>213</v>
      </c>
      <c r="I190" s="102" t="s">
        <v>154</v>
      </c>
      <c r="J190" s="217" t="s">
        <v>155</v>
      </c>
      <c r="K190" s="103">
        <v>526</v>
      </c>
      <c r="L190" s="483"/>
      <c r="M190" s="483"/>
      <c r="N190" s="486"/>
      <c r="O190" s="489"/>
      <c r="P190" s="483"/>
      <c r="Q190" s="492"/>
      <c r="R190" s="184">
        <v>126</v>
      </c>
      <c r="S190" s="183" t="s">
        <v>127</v>
      </c>
      <c r="T190" s="241">
        <v>13.5</v>
      </c>
      <c r="U190" s="248">
        <v>22.2</v>
      </c>
      <c r="V190" s="248">
        <v>64.3</v>
      </c>
      <c r="W190" s="248">
        <v>11.1</v>
      </c>
      <c r="X190" s="249" t="s">
        <v>133</v>
      </c>
      <c r="Y190" s="184">
        <v>124</v>
      </c>
      <c r="Z190" s="53" t="s">
        <v>127</v>
      </c>
      <c r="AA190" s="248">
        <v>46</v>
      </c>
      <c r="AB190" s="248">
        <v>11.3</v>
      </c>
      <c r="AC190" s="248">
        <v>42.7</v>
      </c>
      <c r="AD190" s="248">
        <v>41.1</v>
      </c>
      <c r="AE190" s="251" t="s">
        <v>133</v>
      </c>
      <c r="AF190" s="183">
        <v>136</v>
      </c>
      <c r="AG190" s="53">
        <v>10.5</v>
      </c>
      <c r="AH190" s="248">
        <v>13.2</v>
      </c>
      <c r="AI190" s="248">
        <v>50.7</v>
      </c>
      <c r="AJ190" s="248">
        <v>36</v>
      </c>
      <c r="AK190" s="248">
        <v>11</v>
      </c>
      <c r="AL190" s="251" t="s">
        <v>133</v>
      </c>
      <c r="AM190" s="104"/>
      <c r="AN190" s="102"/>
      <c r="AO190" s="102"/>
      <c r="AP190" s="122"/>
    </row>
    <row r="191" spans="1:70" ht="38.25" x14ac:dyDescent="0.2">
      <c r="A191" s="159" t="s">
        <v>16</v>
      </c>
      <c r="B191" s="450"/>
      <c r="C191" s="450" t="s">
        <v>212</v>
      </c>
      <c r="D191" s="452" t="s">
        <v>83</v>
      </c>
      <c r="E191" s="160" t="s">
        <v>128</v>
      </c>
      <c r="F191" s="161">
        <v>2021</v>
      </c>
      <c r="G191" s="208" t="s">
        <v>123</v>
      </c>
      <c r="H191" s="160" t="s">
        <v>213</v>
      </c>
      <c r="I191" s="161" t="s">
        <v>129</v>
      </c>
      <c r="J191" s="212" t="s">
        <v>187</v>
      </c>
      <c r="K191" s="162"/>
      <c r="L191" s="454"/>
      <c r="M191" s="454"/>
      <c r="N191" s="456"/>
      <c r="O191" s="458"/>
      <c r="P191" s="454"/>
      <c r="Q191" s="460"/>
      <c r="R191" s="254"/>
      <c r="S191" s="277"/>
      <c r="T191" s="278"/>
      <c r="U191" s="279"/>
      <c r="V191" s="279"/>
      <c r="W191" s="279"/>
      <c r="X191" s="280"/>
      <c r="Y191" s="254"/>
      <c r="Z191" s="281"/>
      <c r="AA191" s="279"/>
      <c r="AB191" s="279"/>
      <c r="AC191" s="279"/>
      <c r="AD191" s="279"/>
      <c r="AE191" s="280"/>
      <c r="AF191" s="254"/>
      <c r="AG191" s="281"/>
      <c r="AH191" s="279"/>
      <c r="AI191" s="279"/>
      <c r="AJ191" s="279"/>
      <c r="AK191" s="279"/>
      <c r="AL191" s="280"/>
      <c r="AM191" s="163"/>
      <c r="AN191" s="161"/>
      <c r="AO191" s="161"/>
      <c r="AP191" s="164"/>
    </row>
    <row r="192" spans="1:70" ht="39" thickBot="1" x14ac:dyDescent="0.25">
      <c r="A192" s="93" t="s">
        <v>16</v>
      </c>
      <c r="B192" s="451"/>
      <c r="C192" s="451"/>
      <c r="D192" s="453"/>
      <c r="E192" s="94" t="s">
        <v>152</v>
      </c>
      <c r="F192" s="94">
        <v>2021</v>
      </c>
      <c r="G192" s="209" t="s">
        <v>153</v>
      </c>
      <c r="H192" s="95" t="s">
        <v>213</v>
      </c>
      <c r="I192" s="94" t="s">
        <v>154</v>
      </c>
      <c r="J192" s="216" t="s">
        <v>155</v>
      </c>
      <c r="K192" s="96"/>
      <c r="L192" s="455"/>
      <c r="M192" s="455"/>
      <c r="N192" s="457"/>
      <c r="O192" s="459"/>
      <c r="P192" s="455"/>
      <c r="Q192" s="461"/>
      <c r="R192" s="97"/>
      <c r="S192" s="282"/>
      <c r="T192" s="283"/>
      <c r="U192" s="284"/>
      <c r="V192" s="284"/>
      <c r="W192" s="284"/>
      <c r="X192" s="285"/>
      <c r="Y192" s="97"/>
      <c r="Z192" s="286"/>
      <c r="AA192" s="284"/>
      <c r="AB192" s="284"/>
      <c r="AC192" s="284"/>
      <c r="AD192" s="284"/>
      <c r="AE192" s="285"/>
      <c r="AF192" s="97"/>
      <c r="AG192" s="286"/>
      <c r="AH192" s="284"/>
      <c r="AI192" s="284"/>
      <c r="AJ192" s="284"/>
      <c r="AK192" s="284"/>
      <c r="AL192" s="285"/>
      <c r="AM192" s="97"/>
      <c r="AN192" s="98"/>
      <c r="AO192" s="98"/>
      <c r="AP192" s="99"/>
    </row>
    <row r="193" spans="1:42" ht="13.5" thickBot="1" x14ac:dyDescent="0.25">
      <c r="A193" s="188"/>
      <c r="B193" s="188"/>
      <c r="C193" s="188"/>
      <c r="D193" s="189"/>
      <c r="E193" s="188"/>
      <c r="F193" s="188"/>
      <c r="G193" s="188"/>
      <c r="H193" s="188"/>
      <c r="I193" s="188"/>
      <c r="J193" s="188"/>
      <c r="K193" s="188"/>
      <c r="L193" s="188"/>
      <c r="M193" s="188"/>
      <c r="N193" s="188"/>
      <c r="O193" s="188"/>
      <c r="P193" s="188"/>
      <c r="Q193" s="188"/>
      <c r="R193" s="188"/>
      <c r="S193" s="188"/>
      <c r="T193" s="250"/>
      <c r="U193" s="250"/>
      <c r="V193" s="250"/>
      <c r="W193" s="250"/>
      <c r="X193" s="250"/>
      <c r="Y193" s="188"/>
      <c r="Z193" s="188"/>
      <c r="AA193" s="250"/>
      <c r="AB193" s="250"/>
      <c r="AC193" s="250"/>
      <c r="AD193" s="250"/>
      <c r="AE193" s="250"/>
      <c r="AF193" s="275"/>
      <c r="AG193" s="275"/>
      <c r="AH193" s="276"/>
      <c r="AI193" s="276"/>
      <c r="AJ193" s="276"/>
      <c r="AK193" s="276"/>
      <c r="AL193" s="276"/>
      <c r="AM193" s="188"/>
      <c r="AN193" s="188"/>
      <c r="AO193" s="188"/>
      <c r="AP193" s="188"/>
    </row>
    <row r="194" spans="1:42" ht="25.5" customHeight="1" x14ac:dyDescent="0.2">
      <c r="A194" s="175" t="s">
        <v>16</v>
      </c>
      <c r="B194" s="470"/>
      <c r="C194" s="470" t="s">
        <v>121</v>
      </c>
      <c r="D194" s="473" t="s">
        <v>14</v>
      </c>
      <c r="E194" s="176" t="s">
        <v>122</v>
      </c>
      <c r="F194" s="176">
        <v>2020</v>
      </c>
      <c r="G194" s="476" t="s">
        <v>123</v>
      </c>
      <c r="H194" s="52" t="s">
        <v>213</v>
      </c>
      <c r="I194" s="176" t="s">
        <v>125</v>
      </c>
      <c r="J194" s="715" t="s">
        <v>126</v>
      </c>
      <c r="K194" s="177">
        <v>580</v>
      </c>
      <c r="L194" s="446" t="s">
        <v>133</v>
      </c>
      <c r="M194" s="446" t="s">
        <v>133</v>
      </c>
      <c r="N194" s="484">
        <v>88</v>
      </c>
      <c r="O194" s="487">
        <v>2</v>
      </c>
      <c r="P194" s="446">
        <v>107</v>
      </c>
      <c r="Q194" s="490">
        <v>3</v>
      </c>
      <c r="R194" s="444"/>
      <c r="S194" s="415"/>
      <c r="T194" s="413"/>
      <c r="U194" s="448"/>
      <c r="V194" s="448"/>
      <c r="W194" s="448"/>
      <c r="X194" s="442"/>
      <c r="Y194" s="444"/>
      <c r="Z194" s="446"/>
      <c r="AA194" s="448"/>
      <c r="AB194" s="448"/>
      <c r="AC194" s="448"/>
      <c r="AD194" s="448"/>
      <c r="AE194" s="442"/>
      <c r="AF194" s="444"/>
      <c r="AG194" s="446"/>
      <c r="AH194" s="448"/>
      <c r="AI194" s="448"/>
      <c r="AJ194" s="448"/>
      <c r="AK194" s="448"/>
      <c r="AL194" s="442"/>
      <c r="AM194" s="60"/>
      <c r="AN194" s="61"/>
      <c r="AO194" s="61"/>
      <c r="AP194" s="62"/>
    </row>
    <row r="195" spans="1:42" ht="25.5" customHeight="1" thickBot="1" x14ac:dyDescent="0.25">
      <c r="A195" s="179" t="s">
        <v>16</v>
      </c>
      <c r="B195" s="472"/>
      <c r="C195" s="472"/>
      <c r="D195" s="475"/>
      <c r="E195" s="53" t="s">
        <v>128</v>
      </c>
      <c r="F195" s="180">
        <v>2020</v>
      </c>
      <c r="G195" s="645"/>
      <c r="H195" s="53" t="s">
        <v>213</v>
      </c>
      <c r="I195" s="181" t="s">
        <v>129</v>
      </c>
      <c r="J195" s="716"/>
      <c r="K195" s="182">
        <v>234</v>
      </c>
      <c r="L195" s="483"/>
      <c r="M195" s="483"/>
      <c r="N195" s="486"/>
      <c r="O195" s="489"/>
      <c r="P195" s="483"/>
      <c r="Q195" s="492"/>
      <c r="R195" s="648"/>
      <c r="S195" s="416"/>
      <c r="T195" s="417"/>
      <c r="U195" s="615"/>
      <c r="V195" s="615"/>
      <c r="W195" s="615"/>
      <c r="X195" s="617"/>
      <c r="Y195" s="648"/>
      <c r="Z195" s="483"/>
      <c r="AA195" s="615"/>
      <c r="AB195" s="615"/>
      <c r="AC195" s="615"/>
      <c r="AD195" s="615"/>
      <c r="AE195" s="617"/>
      <c r="AF195" s="648"/>
      <c r="AG195" s="483"/>
      <c r="AH195" s="615"/>
      <c r="AI195" s="615"/>
      <c r="AJ195" s="615"/>
      <c r="AK195" s="615"/>
      <c r="AL195" s="617"/>
      <c r="AM195" s="185"/>
      <c r="AN195" s="186"/>
      <c r="AO195" s="186"/>
      <c r="AP195" s="187"/>
    </row>
    <row r="196" spans="1:42" ht="25.5" customHeight="1" x14ac:dyDescent="0.2">
      <c r="A196" s="110" t="s">
        <v>16</v>
      </c>
      <c r="B196" s="701"/>
      <c r="C196" s="701" t="s">
        <v>130</v>
      </c>
      <c r="D196" s="703" t="s">
        <v>26</v>
      </c>
      <c r="E196" s="111" t="s">
        <v>122</v>
      </c>
      <c r="F196" s="111">
        <v>2020</v>
      </c>
      <c r="G196" s="705" t="s">
        <v>123</v>
      </c>
      <c r="H196" s="113" t="s">
        <v>213</v>
      </c>
      <c r="I196" s="111" t="s">
        <v>125</v>
      </c>
      <c r="J196" s="707" t="s">
        <v>132</v>
      </c>
      <c r="K196" s="112">
        <v>278</v>
      </c>
      <c r="L196" s="697">
        <v>339</v>
      </c>
      <c r="M196" s="697">
        <v>127</v>
      </c>
      <c r="N196" s="709">
        <v>37</v>
      </c>
      <c r="O196" s="711">
        <v>32</v>
      </c>
      <c r="P196" s="697">
        <v>232</v>
      </c>
      <c r="Q196" s="713">
        <v>7</v>
      </c>
      <c r="R196" s="695"/>
      <c r="S196" s="434"/>
      <c r="T196" s="436"/>
      <c r="U196" s="699"/>
      <c r="V196" s="699"/>
      <c r="W196" s="699"/>
      <c r="X196" s="693"/>
      <c r="Y196" s="695"/>
      <c r="Z196" s="697"/>
      <c r="AA196" s="699"/>
      <c r="AB196" s="699"/>
      <c r="AC196" s="699"/>
      <c r="AD196" s="699"/>
      <c r="AE196" s="693"/>
      <c r="AF196" s="695"/>
      <c r="AG196" s="697"/>
      <c r="AH196" s="699"/>
      <c r="AI196" s="699"/>
      <c r="AJ196" s="699"/>
      <c r="AK196" s="699"/>
      <c r="AL196" s="693"/>
      <c r="AM196" s="114"/>
      <c r="AN196" s="111"/>
      <c r="AO196" s="111"/>
      <c r="AP196" s="115"/>
    </row>
    <row r="197" spans="1:42" ht="25.5" customHeight="1" thickBot="1" x14ac:dyDescent="0.25">
      <c r="A197" s="116" t="s">
        <v>16</v>
      </c>
      <c r="B197" s="702"/>
      <c r="C197" s="702"/>
      <c r="D197" s="704"/>
      <c r="E197" s="117" t="s">
        <v>128</v>
      </c>
      <c r="F197" s="118">
        <v>2020</v>
      </c>
      <c r="G197" s="706"/>
      <c r="H197" s="117" t="s">
        <v>213</v>
      </c>
      <c r="I197" s="118" t="s">
        <v>129</v>
      </c>
      <c r="J197" s="708"/>
      <c r="K197" s="119">
        <v>61</v>
      </c>
      <c r="L197" s="698"/>
      <c r="M197" s="698"/>
      <c r="N197" s="710"/>
      <c r="O197" s="712"/>
      <c r="P197" s="698"/>
      <c r="Q197" s="714"/>
      <c r="R197" s="696"/>
      <c r="S197" s="435"/>
      <c r="T197" s="437"/>
      <c r="U197" s="700"/>
      <c r="V197" s="700"/>
      <c r="W197" s="700"/>
      <c r="X197" s="694"/>
      <c r="Y197" s="696"/>
      <c r="Z197" s="698"/>
      <c r="AA197" s="700"/>
      <c r="AB197" s="700"/>
      <c r="AC197" s="700"/>
      <c r="AD197" s="700"/>
      <c r="AE197" s="694"/>
      <c r="AF197" s="696"/>
      <c r="AG197" s="698"/>
      <c r="AH197" s="700"/>
      <c r="AI197" s="700"/>
      <c r="AJ197" s="700"/>
      <c r="AK197" s="700"/>
      <c r="AL197" s="694"/>
      <c r="AM197" s="120"/>
      <c r="AN197" s="118"/>
      <c r="AO197" s="118"/>
      <c r="AP197" s="121"/>
    </row>
    <row r="198" spans="1:42" ht="25.5" customHeight="1" x14ac:dyDescent="0.2">
      <c r="A198" s="105" t="s">
        <v>16</v>
      </c>
      <c r="B198" s="470"/>
      <c r="C198" s="470" t="s">
        <v>134</v>
      </c>
      <c r="D198" s="473" t="s">
        <v>30</v>
      </c>
      <c r="E198" s="28" t="s">
        <v>122</v>
      </c>
      <c r="F198" s="28">
        <v>2020</v>
      </c>
      <c r="G198" s="476" t="s">
        <v>123</v>
      </c>
      <c r="H198" s="107" t="s">
        <v>213</v>
      </c>
      <c r="I198" s="22" t="s">
        <v>125</v>
      </c>
      <c r="J198" s="478" t="s">
        <v>136</v>
      </c>
      <c r="K198" s="106"/>
      <c r="L198" s="446"/>
      <c r="M198" s="446"/>
      <c r="N198" s="484"/>
      <c r="O198" s="487"/>
      <c r="P198" s="446"/>
      <c r="Q198" s="490"/>
      <c r="R198" s="444"/>
      <c r="S198" s="415"/>
      <c r="T198" s="413"/>
      <c r="U198" s="448"/>
      <c r="V198" s="448"/>
      <c r="W198" s="448"/>
      <c r="X198" s="442"/>
      <c r="Y198" s="444"/>
      <c r="Z198" s="446"/>
      <c r="AA198" s="448"/>
      <c r="AB198" s="448"/>
      <c r="AC198" s="448"/>
      <c r="AD198" s="448"/>
      <c r="AE198" s="442"/>
      <c r="AF198" s="444"/>
      <c r="AG198" s="446"/>
      <c r="AH198" s="448"/>
      <c r="AI198" s="448"/>
      <c r="AJ198" s="448"/>
      <c r="AK198" s="448"/>
      <c r="AL198" s="442"/>
      <c r="AM198" s="108"/>
      <c r="AN198" s="28"/>
      <c r="AO198" s="28"/>
      <c r="AP198" s="109"/>
    </row>
    <row r="199" spans="1:42" ht="25.5" customHeight="1" thickBot="1" x14ac:dyDescent="0.25">
      <c r="A199" s="100" t="s">
        <v>16</v>
      </c>
      <c r="B199" s="472"/>
      <c r="C199" s="472"/>
      <c r="D199" s="475"/>
      <c r="E199" s="101" t="s">
        <v>128</v>
      </c>
      <c r="F199" s="102">
        <v>2020</v>
      </c>
      <c r="G199" s="645"/>
      <c r="H199" s="101" t="s">
        <v>213</v>
      </c>
      <c r="I199" s="172" t="s">
        <v>129</v>
      </c>
      <c r="J199" s="646"/>
      <c r="K199" s="103"/>
      <c r="L199" s="483"/>
      <c r="M199" s="483"/>
      <c r="N199" s="486"/>
      <c r="O199" s="489"/>
      <c r="P199" s="483"/>
      <c r="Q199" s="492"/>
      <c r="R199" s="648"/>
      <c r="S199" s="416"/>
      <c r="T199" s="417"/>
      <c r="U199" s="615"/>
      <c r="V199" s="615"/>
      <c r="W199" s="615"/>
      <c r="X199" s="617"/>
      <c r="Y199" s="648"/>
      <c r="Z199" s="483"/>
      <c r="AA199" s="615"/>
      <c r="AB199" s="615"/>
      <c r="AC199" s="615"/>
      <c r="AD199" s="615"/>
      <c r="AE199" s="617"/>
      <c r="AF199" s="648"/>
      <c r="AG199" s="483"/>
      <c r="AH199" s="615"/>
      <c r="AI199" s="615"/>
      <c r="AJ199" s="615"/>
      <c r="AK199" s="615"/>
      <c r="AL199" s="617"/>
      <c r="AM199" s="104"/>
      <c r="AN199" s="102"/>
      <c r="AO199" s="102"/>
      <c r="AP199" s="122"/>
    </row>
    <row r="200" spans="1:42" ht="25.5" customHeight="1" x14ac:dyDescent="0.2">
      <c r="A200" s="123" t="s">
        <v>16</v>
      </c>
      <c r="B200" s="677"/>
      <c r="C200" s="677" t="s">
        <v>137</v>
      </c>
      <c r="D200" s="679" t="s">
        <v>34</v>
      </c>
      <c r="E200" s="124" t="s">
        <v>122</v>
      </c>
      <c r="F200" s="124">
        <v>2020</v>
      </c>
      <c r="G200" s="681" t="s">
        <v>123</v>
      </c>
      <c r="H200" s="126" t="s">
        <v>213</v>
      </c>
      <c r="I200" s="124" t="s">
        <v>125</v>
      </c>
      <c r="J200" s="683" t="s">
        <v>139</v>
      </c>
      <c r="K200" s="125"/>
      <c r="L200" s="675"/>
      <c r="M200" s="675"/>
      <c r="N200" s="685"/>
      <c r="O200" s="687"/>
      <c r="P200" s="675"/>
      <c r="Q200" s="689"/>
      <c r="R200" s="673"/>
      <c r="S200" s="691"/>
      <c r="T200" s="438"/>
      <c r="U200" s="440"/>
      <c r="V200" s="440"/>
      <c r="W200" s="440"/>
      <c r="X200" s="671"/>
      <c r="Y200" s="673"/>
      <c r="Z200" s="675"/>
      <c r="AA200" s="440"/>
      <c r="AB200" s="440"/>
      <c r="AC200" s="440"/>
      <c r="AD200" s="440"/>
      <c r="AE200" s="671"/>
      <c r="AF200" s="673"/>
      <c r="AG200" s="675"/>
      <c r="AH200" s="440"/>
      <c r="AI200" s="440"/>
      <c r="AJ200" s="440"/>
      <c r="AK200" s="440"/>
      <c r="AL200" s="671"/>
      <c r="AM200" s="127"/>
      <c r="AN200" s="124"/>
      <c r="AO200" s="124"/>
      <c r="AP200" s="128"/>
    </row>
    <row r="201" spans="1:42" ht="25.5" customHeight="1" thickBot="1" x14ac:dyDescent="0.25">
      <c r="A201" s="129" t="s">
        <v>16</v>
      </c>
      <c r="B201" s="678"/>
      <c r="C201" s="678"/>
      <c r="D201" s="680"/>
      <c r="E201" s="130" t="s">
        <v>128</v>
      </c>
      <c r="F201" s="131">
        <v>2020</v>
      </c>
      <c r="G201" s="682"/>
      <c r="H201" s="130" t="s">
        <v>213</v>
      </c>
      <c r="I201" s="131" t="s">
        <v>129</v>
      </c>
      <c r="J201" s="684"/>
      <c r="K201" s="132"/>
      <c r="L201" s="676"/>
      <c r="M201" s="676"/>
      <c r="N201" s="686"/>
      <c r="O201" s="688"/>
      <c r="P201" s="676"/>
      <c r="Q201" s="690"/>
      <c r="R201" s="674"/>
      <c r="S201" s="692"/>
      <c r="T201" s="439"/>
      <c r="U201" s="441"/>
      <c r="V201" s="441"/>
      <c r="W201" s="441"/>
      <c r="X201" s="672"/>
      <c r="Y201" s="674"/>
      <c r="Z201" s="676"/>
      <c r="AA201" s="441"/>
      <c r="AB201" s="441"/>
      <c r="AC201" s="441"/>
      <c r="AD201" s="441"/>
      <c r="AE201" s="672"/>
      <c r="AF201" s="674"/>
      <c r="AG201" s="676"/>
      <c r="AH201" s="441"/>
      <c r="AI201" s="441"/>
      <c r="AJ201" s="441"/>
      <c r="AK201" s="441"/>
      <c r="AL201" s="672"/>
      <c r="AM201" s="133"/>
      <c r="AN201" s="131"/>
      <c r="AO201" s="131"/>
      <c r="AP201" s="134"/>
    </row>
    <row r="202" spans="1:42" ht="25.5" customHeight="1" x14ac:dyDescent="0.2">
      <c r="A202" s="105" t="s">
        <v>16</v>
      </c>
      <c r="B202" s="470"/>
      <c r="C202" s="470" t="s">
        <v>140</v>
      </c>
      <c r="D202" s="473" t="s">
        <v>141</v>
      </c>
      <c r="E202" s="28" t="s">
        <v>122</v>
      </c>
      <c r="F202" s="28">
        <v>2020</v>
      </c>
      <c r="G202" s="476" t="s">
        <v>123</v>
      </c>
      <c r="H202" s="107" t="s">
        <v>213</v>
      </c>
      <c r="I202" s="22" t="s">
        <v>125</v>
      </c>
      <c r="J202" s="478" t="s">
        <v>142</v>
      </c>
      <c r="K202" s="106">
        <v>630</v>
      </c>
      <c r="L202" s="446">
        <v>127</v>
      </c>
      <c r="M202" s="446">
        <v>29</v>
      </c>
      <c r="N202" s="484">
        <v>88</v>
      </c>
      <c r="O202" s="487">
        <v>46</v>
      </c>
      <c r="P202" s="446">
        <v>183</v>
      </c>
      <c r="Q202" s="490">
        <v>1</v>
      </c>
      <c r="R202" s="444"/>
      <c r="S202" s="415"/>
      <c r="T202" s="413"/>
      <c r="U202" s="448"/>
      <c r="V202" s="448"/>
      <c r="W202" s="448"/>
      <c r="X202" s="442"/>
      <c r="Y202" s="444"/>
      <c r="Z202" s="446"/>
      <c r="AA202" s="448"/>
      <c r="AB202" s="448"/>
      <c r="AC202" s="448"/>
      <c r="AD202" s="448"/>
      <c r="AE202" s="442"/>
      <c r="AF202" s="444"/>
      <c r="AG202" s="446"/>
      <c r="AH202" s="448"/>
      <c r="AI202" s="448"/>
      <c r="AJ202" s="448"/>
      <c r="AK202" s="448"/>
      <c r="AL202" s="442"/>
      <c r="AM202" s="108"/>
      <c r="AN202" s="28"/>
      <c r="AO202" s="28"/>
      <c r="AP202" s="109"/>
    </row>
    <row r="203" spans="1:42" ht="25.5" customHeight="1" x14ac:dyDescent="0.2">
      <c r="A203" s="57" t="s">
        <v>16</v>
      </c>
      <c r="B203" s="517"/>
      <c r="C203" s="517"/>
      <c r="D203" s="519"/>
      <c r="E203" s="23" t="s">
        <v>128</v>
      </c>
      <c r="F203" s="22">
        <v>2020</v>
      </c>
      <c r="G203" s="477"/>
      <c r="H203" s="23" t="s">
        <v>213</v>
      </c>
      <c r="I203" s="172" t="s">
        <v>129</v>
      </c>
      <c r="J203" s="479"/>
      <c r="K203" s="58">
        <v>365</v>
      </c>
      <c r="L203" s="523"/>
      <c r="M203" s="523"/>
      <c r="N203" s="525"/>
      <c r="O203" s="527"/>
      <c r="P203" s="523"/>
      <c r="Q203" s="529"/>
      <c r="R203" s="445"/>
      <c r="S203" s="412"/>
      <c r="T203" s="414"/>
      <c r="U203" s="449"/>
      <c r="V203" s="449"/>
      <c r="W203" s="449"/>
      <c r="X203" s="443"/>
      <c r="Y203" s="445"/>
      <c r="Z203" s="447"/>
      <c r="AA203" s="449"/>
      <c r="AB203" s="449"/>
      <c r="AC203" s="449"/>
      <c r="AD203" s="449"/>
      <c r="AE203" s="443"/>
      <c r="AF203" s="445"/>
      <c r="AG203" s="447"/>
      <c r="AH203" s="449"/>
      <c r="AI203" s="449"/>
      <c r="AJ203" s="449"/>
      <c r="AK203" s="449"/>
      <c r="AL203" s="443"/>
      <c r="AM203" s="55"/>
      <c r="AN203" s="22"/>
      <c r="AO203" s="22"/>
      <c r="AP203" s="56"/>
    </row>
    <row r="204" spans="1:42" ht="25.5" customHeight="1" x14ac:dyDescent="0.2">
      <c r="A204" s="70" t="s">
        <v>16</v>
      </c>
      <c r="B204" s="649"/>
      <c r="C204" s="649" t="s">
        <v>143</v>
      </c>
      <c r="D204" s="652" t="s">
        <v>144</v>
      </c>
      <c r="E204" s="71" t="s">
        <v>122</v>
      </c>
      <c r="F204" s="71">
        <v>2020</v>
      </c>
      <c r="G204" s="655" t="s">
        <v>123</v>
      </c>
      <c r="H204" s="73" t="s">
        <v>213</v>
      </c>
      <c r="I204" s="71" t="s">
        <v>125</v>
      </c>
      <c r="J204" s="657" t="s">
        <v>145</v>
      </c>
      <c r="K204" s="72">
        <v>628</v>
      </c>
      <c r="L204" s="659">
        <v>336</v>
      </c>
      <c r="M204" s="659">
        <v>32</v>
      </c>
      <c r="N204" s="662">
        <v>99</v>
      </c>
      <c r="O204" s="665">
        <v>97</v>
      </c>
      <c r="P204" s="659">
        <v>349</v>
      </c>
      <c r="Q204" s="668">
        <v>1</v>
      </c>
      <c r="R204" s="641"/>
      <c r="S204" s="419"/>
      <c r="T204" s="421"/>
      <c r="U204" s="643"/>
      <c r="V204" s="643"/>
      <c r="W204" s="643"/>
      <c r="X204" s="644"/>
      <c r="Y204" s="641"/>
      <c r="Z204" s="642"/>
      <c r="AA204" s="643"/>
      <c r="AB204" s="643"/>
      <c r="AC204" s="643"/>
      <c r="AD204" s="643"/>
      <c r="AE204" s="644"/>
      <c r="AF204" s="641"/>
      <c r="AG204" s="642"/>
      <c r="AH204" s="643"/>
      <c r="AI204" s="643"/>
      <c r="AJ204" s="643"/>
      <c r="AK204" s="643"/>
      <c r="AL204" s="644"/>
      <c r="AM204" s="74"/>
      <c r="AN204" s="71"/>
      <c r="AO204" s="71"/>
      <c r="AP204" s="75"/>
    </row>
    <row r="205" spans="1:42" ht="25.5" customHeight="1" x14ac:dyDescent="0.2">
      <c r="A205" s="70" t="s">
        <v>16</v>
      </c>
      <c r="B205" s="651"/>
      <c r="C205" s="651"/>
      <c r="D205" s="654"/>
      <c r="E205" s="73" t="s">
        <v>128</v>
      </c>
      <c r="F205" s="71">
        <v>2020</v>
      </c>
      <c r="G205" s="656"/>
      <c r="H205" s="73" t="s">
        <v>213</v>
      </c>
      <c r="I205" s="71" t="s">
        <v>129</v>
      </c>
      <c r="J205" s="658"/>
      <c r="K205" s="72">
        <v>345</v>
      </c>
      <c r="L205" s="661"/>
      <c r="M205" s="661"/>
      <c r="N205" s="664"/>
      <c r="O205" s="667"/>
      <c r="P205" s="661"/>
      <c r="Q205" s="670"/>
      <c r="R205" s="641"/>
      <c r="S205" s="420"/>
      <c r="T205" s="422"/>
      <c r="U205" s="643"/>
      <c r="V205" s="643"/>
      <c r="W205" s="643"/>
      <c r="X205" s="644"/>
      <c r="Y205" s="641"/>
      <c r="Z205" s="642"/>
      <c r="AA205" s="643"/>
      <c r="AB205" s="643"/>
      <c r="AC205" s="643"/>
      <c r="AD205" s="643"/>
      <c r="AE205" s="644"/>
      <c r="AF205" s="641"/>
      <c r="AG205" s="642"/>
      <c r="AH205" s="643"/>
      <c r="AI205" s="643"/>
      <c r="AJ205" s="643"/>
      <c r="AK205" s="643"/>
      <c r="AL205" s="644"/>
      <c r="AM205" s="74"/>
      <c r="AN205" s="71"/>
      <c r="AO205" s="71"/>
      <c r="AP205" s="75"/>
    </row>
    <row r="206" spans="1:42" ht="25.5" customHeight="1" x14ac:dyDescent="0.2">
      <c r="A206" s="57" t="s">
        <v>16</v>
      </c>
      <c r="B206" s="516"/>
      <c r="C206" s="516" t="s">
        <v>146</v>
      </c>
      <c r="D206" s="518" t="s">
        <v>147</v>
      </c>
      <c r="E206" s="22" t="s">
        <v>122</v>
      </c>
      <c r="F206" s="22">
        <v>2020</v>
      </c>
      <c r="G206" s="520" t="s">
        <v>123</v>
      </c>
      <c r="H206" s="23" t="s">
        <v>213</v>
      </c>
      <c r="I206" s="22" t="s">
        <v>125</v>
      </c>
      <c r="J206" s="521" t="s">
        <v>148</v>
      </c>
      <c r="K206" s="58">
        <v>630</v>
      </c>
      <c r="L206" s="522">
        <v>252</v>
      </c>
      <c r="M206" s="522">
        <v>71</v>
      </c>
      <c r="N206" s="524">
        <v>76</v>
      </c>
      <c r="O206" s="526">
        <v>89</v>
      </c>
      <c r="P206" s="522">
        <v>214</v>
      </c>
      <c r="Q206" s="528" t="s">
        <v>133</v>
      </c>
      <c r="R206" s="495"/>
      <c r="S206" s="411"/>
      <c r="T206" s="418"/>
      <c r="U206" s="493"/>
      <c r="V206" s="493"/>
      <c r="W206" s="493"/>
      <c r="X206" s="494"/>
      <c r="Y206" s="495"/>
      <c r="Z206" s="496"/>
      <c r="AA206" s="493"/>
      <c r="AB206" s="493"/>
      <c r="AC206" s="493"/>
      <c r="AD206" s="493"/>
      <c r="AE206" s="494"/>
      <c r="AF206" s="495"/>
      <c r="AG206" s="496"/>
      <c r="AH206" s="493"/>
      <c r="AI206" s="493"/>
      <c r="AJ206" s="493"/>
      <c r="AK206" s="493"/>
      <c r="AL206" s="494"/>
      <c r="AM206" s="55"/>
      <c r="AN206" s="22"/>
      <c r="AO206" s="22"/>
      <c r="AP206" s="56"/>
    </row>
    <row r="207" spans="1:42" ht="25.5" customHeight="1" x14ac:dyDescent="0.2">
      <c r="A207" s="57" t="s">
        <v>16</v>
      </c>
      <c r="B207" s="517"/>
      <c r="C207" s="517"/>
      <c r="D207" s="519"/>
      <c r="E207" s="23" t="s">
        <v>128</v>
      </c>
      <c r="F207" s="22">
        <v>2020</v>
      </c>
      <c r="G207" s="477"/>
      <c r="H207" s="23" t="s">
        <v>213</v>
      </c>
      <c r="I207" s="172" t="s">
        <v>129</v>
      </c>
      <c r="J207" s="479"/>
      <c r="K207" s="58">
        <v>348</v>
      </c>
      <c r="L207" s="523"/>
      <c r="M207" s="523"/>
      <c r="N207" s="525"/>
      <c r="O207" s="527"/>
      <c r="P207" s="523"/>
      <c r="Q207" s="529"/>
      <c r="R207" s="495"/>
      <c r="S207" s="412"/>
      <c r="T207" s="414"/>
      <c r="U207" s="493"/>
      <c r="V207" s="493"/>
      <c r="W207" s="493"/>
      <c r="X207" s="494"/>
      <c r="Y207" s="495"/>
      <c r="Z207" s="496"/>
      <c r="AA207" s="493"/>
      <c r="AB207" s="493"/>
      <c r="AC207" s="493"/>
      <c r="AD207" s="493"/>
      <c r="AE207" s="494"/>
      <c r="AF207" s="495"/>
      <c r="AG207" s="496"/>
      <c r="AH207" s="493"/>
      <c r="AI207" s="493"/>
      <c r="AJ207" s="493"/>
      <c r="AK207" s="493"/>
      <c r="AL207" s="494"/>
      <c r="AM207" s="55"/>
      <c r="AN207" s="22"/>
      <c r="AO207" s="22"/>
      <c r="AP207" s="56"/>
    </row>
    <row r="208" spans="1:42" ht="25.5" customHeight="1" x14ac:dyDescent="0.2">
      <c r="A208" s="70" t="s">
        <v>16</v>
      </c>
      <c r="B208" s="649"/>
      <c r="C208" s="649" t="s">
        <v>149</v>
      </c>
      <c r="D208" s="652" t="s">
        <v>150</v>
      </c>
      <c r="E208" s="71" t="s">
        <v>122</v>
      </c>
      <c r="F208" s="71">
        <v>2020</v>
      </c>
      <c r="G208" s="655" t="s">
        <v>123</v>
      </c>
      <c r="H208" s="73" t="s">
        <v>213</v>
      </c>
      <c r="I208" s="71" t="s">
        <v>125</v>
      </c>
      <c r="J208" s="657" t="s">
        <v>151</v>
      </c>
      <c r="K208" s="72">
        <v>790</v>
      </c>
      <c r="L208" s="659">
        <v>261</v>
      </c>
      <c r="M208" s="659">
        <v>45</v>
      </c>
      <c r="N208" s="662">
        <v>185</v>
      </c>
      <c r="O208" s="665">
        <v>94</v>
      </c>
      <c r="P208" s="659">
        <v>383</v>
      </c>
      <c r="Q208" s="668">
        <v>10</v>
      </c>
      <c r="R208" s="641"/>
      <c r="S208" s="419"/>
      <c r="T208" s="421"/>
      <c r="U208" s="643"/>
      <c r="V208" s="643"/>
      <c r="W208" s="643"/>
      <c r="X208" s="644"/>
      <c r="Y208" s="641"/>
      <c r="Z208" s="642"/>
      <c r="AA208" s="643"/>
      <c r="AB208" s="643"/>
      <c r="AC208" s="643"/>
      <c r="AD208" s="643"/>
      <c r="AE208" s="644"/>
      <c r="AF208" s="641"/>
      <c r="AG208" s="642"/>
      <c r="AH208" s="643"/>
      <c r="AI208" s="643"/>
      <c r="AJ208" s="643"/>
      <c r="AK208" s="643"/>
      <c r="AL208" s="644"/>
      <c r="AM208" s="74"/>
      <c r="AN208" s="71"/>
      <c r="AO208" s="71"/>
      <c r="AP208" s="75"/>
    </row>
    <row r="209" spans="1:42" ht="25.5" customHeight="1" x14ac:dyDescent="0.2">
      <c r="A209" s="70" t="s">
        <v>16</v>
      </c>
      <c r="B209" s="650"/>
      <c r="C209" s="650"/>
      <c r="D209" s="653"/>
      <c r="E209" s="73" t="s">
        <v>128</v>
      </c>
      <c r="F209" s="71">
        <v>2020</v>
      </c>
      <c r="G209" s="656"/>
      <c r="H209" s="73" t="s">
        <v>213</v>
      </c>
      <c r="I209" s="71" t="s">
        <v>129</v>
      </c>
      <c r="J209" s="658"/>
      <c r="K209" s="72">
        <v>555</v>
      </c>
      <c r="L209" s="660"/>
      <c r="M209" s="660"/>
      <c r="N209" s="663"/>
      <c r="O209" s="666"/>
      <c r="P209" s="660"/>
      <c r="Q209" s="669"/>
      <c r="R209" s="641"/>
      <c r="S209" s="420"/>
      <c r="T209" s="422"/>
      <c r="U209" s="643"/>
      <c r="V209" s="643"/>
      <c r="W209" s="643"/>
      <c r="X209" s="644"/>
      <c r="Y209" s="641"/>
      <c r="Z209" s="642"/>
      <c r="AA209" s="643"/>
      <c r="AB209" s="643"/>
      <c r="AC209" s="643"/>
      <c r="AD209" s="643"/>
      <c r="AE209" s="644"/>
      <c r="AF209" s="641"/>
      <c r="AG209" s="642"/>
      <c r="AH209" s="643"/>
      <c r="AI209" s="643"/>
      <c r="AJ209" s="643"/>
      <c r="AK209" s="643"/>
      <c r="AL209" s="644"/>
      <c r="AM209" s="74"/>
      <c r="AN209" s="71"/>
      <c r="AO209" s="71"/>
      <c r="AP209" s="75"/>
    </row>
    <row r="210" spans="1:42" ht="38.25" x14ac:dyDescent="0.2">
      <c r="A210" s="70" t="s">
        <v>16</v>
      </c>
      <c r="B210" s="651"/>
      <c r="C210" s="651"/>
      <c r="D210" s="654"/>
      <c r="E210" s="73" t="s">
        <v>152</v>
      </c>
      <c r="F210" s="71">
        <v>2020</v>
      </c>
      <c r="G210" s="201" t="s">
        <v>153</v>
      </c>
      <c r="H210" s="73" t="s">
        <v>213</v>
      </c>
      <c r="I210" s="174" t="s">
        <v>154</v>
      </c>
      <c r="J210" s="211" t="s">
        <v>155</v>
      </c>
      <c r="K210" s="72">
        <v>469</v>
      </c>
      <c r="L210" s="661"/>
      <c r="M210" s="661"/>
      <c r="N210" s="664"/>
      <c r="O210" s="667"/>
      <c r="P210" s="661"/>
      <c r="Q210" s="670"/>
      <c r="R210" s="199">
        <v>65</v>
      </c>
      <c r="S210" s="199" t="s">
        <v>127</v>
      </c>
      <c r="T210" s="227">
        <v>36.9</v>
      </c>
      <c r="U210" s="228" t="s">
        <v>133</v>
      </c>
      <c r="V210" s="228">
        <v>52.3</v>
      </c>
      <c r="W210" s="228">
        <v>21.5</v>
      </c>
      <c r="X210" s="229">
        <v>15.4</v>
      </c>
      <c r="Y210" s="200">
        <v>65</v>
      </c>
      <c r="Z210" s="191" t="s">
        <v>127</v>
      </c>
      <c r="AA210" s="228">
        <v>63.1</v>
      </c>
      <c r="AB210" s="228" t="s">
        <v>133</v>
      </c>
      <c r="AC210" s="228">
        <v>35.4</v>
      </c>
      <c r="AD210" s="228">
        <v>40</v>
      </c>
      <c r="AE210" s="252">
        <v>23.1</v>
      </c>
      <c r="AF210" s="199"/>
      <c r="AG210" s="191"/>
      <c r="AH210" s="228"/>
      <c r="AI210" s="228"/>
      <c r="AJ210" s="228"/>
      <c r="AK210" s="228"/>
      <c r="AL210" s="229"/>
      <c r="AM210" s="74"/>
      <c r="AN210" s="71"/>
      <c r="AO210" s="71"/>
      <c r="AP210" s="75"/>
    </row>
    <row r="211" spans="1:42" ht="25.5" customHeight="1" x14ac:dyDescent="0.2">
      <c r="A211" s="57" t="s">
        <v>16</v>
      </c>
      <c r="B211" s="516"/>
      <c r="C211" s="516" t="s">
        <v>156</v>
      </c>
      <c r="D211" s="518" t="s">
        <v>157</v>
      </c>
      <c r="E211" s="22" t="s">
        <v>122</v>
      </c>
      <c r="F211" s="22">
        <v>2020</v>
      </c>
      <c r="G211" s="520" t="s">
        <v>123</v>
      </c>
      <c r="H211" s="23" t="s">
        <v>213</v>
      </c>
      <c r="I211" s="22" t="s">
        <v>125</v>
      </c>
      <c r="J211" s="521" t="s">
        <v>158</v>
      </c>
      <c r="K211" s="58">
        <v>631</v>
      </c>
      <c r="L211" s="522">
        <v>184</v>
      </c>
      <c r="M211" s="522">
        <v>33</v>
      </c>
      <c r="N211" s="524">
        <v>81</v>
      </c>
      <c r="O211" s="526">
        <v>95</v>
      </c>
      <c r="P211" s="522">
        <v>216</v>
      </c>
      <c r="Q211" s="528">
        <v>1</v>
      </c>
      <c r="R211" s="647"/>
      <c r="S211" s="411"/>
      <c r="T211" s="418"/>
      <c r="U211" s="614"/>
      <c r="V211" s="614"/>
      <c r="W211" s="614"/>
      <c r="X211" s="616"/>
      <c r="Y211" s="647"/>
      <c r="Z211" s="522"/>
      <c r="AA211" s="614"/>
      <c r="AB211" s="614"/>
      <c r="AC211" s="614"/>
      <c r="AD211" s="614"/>
      <c r="AE211" s="616"/>
      <c r="AF211" s="647"/>
      <c r="AG211" s="522"/>
      <c r="AH211" s="614"/>
      <c r="AI211" s="614"/>
      <c r="AJ211" s="614"/>
      <c r="AK211" s="614"/>
      <c r="AL211" s="616"/>
      <c r="AM211" s="55"/>
      <c r="AN211" s="22"/>
      <c r="AO211" s="22"/>
      <c r="AP211" s="56"/>
    </row>
    <row r="212" spans="1:42" ht="25.5" customHeight="1" thickBot="1" x14ac:dyDescent="0.25">
      <c r="A212" s="100" t="s">
        <v>16</v>
      </c>
      <c r="B212" s="472"/>
      <c r="C212" s="472"/>
      <c r="D212" s="475"/>
      <c r="E212" s="101" t="s">
        <v>128</v>
      </c>
      <c r="F212" s="102">
        <v>2020</v>
      </c>
      <c r="G212" s="645"/>
      <c r="H212" s="101" t="s">
        <v>213</v>
      </c>
      <c r="I212" s="172" t="s">
        <v>129</v>
      </c>
      <c r="J212" s="646"/>
      <c r="K212" s="103">
        <v>355</v>
      </c>
      <c r="L212" s="483"/>
      <c r="M212" s="483"/>
      <c r="N212" s="486"/>
      <c r="O212" s="489"/>
      <c r="P212" s="483"/>
      <c r="Q212" s="492"/>
      <c r="R212" s="648"/>
      <c r="S212" s="416"/>
      <c r="T212" s="417"/>
      <c r="U212" s="615"/>
      <c r="V212" s="615"/>
      <c r="W212" s="615"/>
      <c r="X212" s="617"/>
      <c r="Y212" s="648"/>
      <c r="Z212" s="483"/>
      <c r="AA212" s="615"/>
      <c r="AB212" s="615"/>
      <c r="AC212" s="615"/>
      <c r="AD212" s="615"/>
      <c r="AE212" s="617"/>
      <c r="AF212" s="648"/>
      <c r="AG212" s="483"/>
      <c r="AH212" s="615"/>
      <c r="AI212" s="615"/>
      <c r="AJ212" s="615"/>
      <c r="AK212" s="615"/>
      <c r="AL212" s="617"/>
      <c r="AM212" s="104"/>
      <c r="AN212" s="102"/>
      <c r="AO212" s="102"/>
      <c r="AP212" s="122"/>
    </row>
    <row r="213" spans="1:42" ht="25.5" customHeight="1" x14ac:dyDescent="0.2">
      <c r="A213" s="135" t="s">
        <v>16</v>
      </c>
      <c r="B213" s="618"/>
      <c r="C213" s="618" t="s">
        <v>159</v>
      </c>
      <c r="D213" s="620" t="s">
        <v>160</v>
      </c>
      <c r="E213" s="136" t="s">
        <v>122</v>
      </c>
      <c r="F213" s="136">
        <v>2020</v>
      </c>
      <c r="G213" s="622" t="s">
        <v>123</v>
      </c>
      <c r="H213" s="138" t="s">
        <v>213</v>
      </c>
      <c r="I213" s="136" t="s">
        <v>125</v>
      </c>
      <c r="J213" s="624" t="s">
        <v>161</v>
      </c>
      <c r="K213" s="137">
        <v>701</v>
      </c>
      <c r="L213" s="628">
        <v>1041</v>
      </c>
      <c r="M213" s="628">
        <v>376</v>
      </c>
      <c r="N213" s="630">
        <v>89</v>
      </c>
      <c r="O213" s="632">
        <v>93</v>
      </c>
      <c r="P213" s="628">
        <v>844</v>
      </c>
      <c r="Q213" s="634">
        <v>2</v>
      </c>
      <c r="R213" s="636"/>
      <c r="S213" s="637"/>
      <c r="T213" s="639"/>
      <c r="U213" s="610"/>
      <c r="V213" s="610"/>
      <c r="W213" s="610"/>
      <c r="X213" s="611"/>
      <c r="Y213" s="636"/>
      <c r="Z213" s="628"/>
      <c r="AA213" s="610"/>
      <c r="AB213" s="610"/>
      <c r="AC213" s="610"/>
      <c r="AD213" s="610"/>
      <c r="AE213" s="611"/>
      <c r="AF213" s="636"/>
      <c r="AG213" s="628"/>
      <c r="AH213" s="610"/>
      <c r="AI213" s="610"/>
      <c r="AJ213" s="610"/>
      <c r="AK213" s="610"/>
      <c r="AL213" s="611"/>
      <c r="AM213" s="139"/>
      <c r="AN213" s="136"/>
      <c r="AO213" s="136"/>
      <c r="AP213" s="140"/>
    </row>
    <row r="214" spans="1:42" ht="25.5" customHeight="1" x14ac:dyDescent="0.2">
      <c r="A214" s="76" t="s">
        <v>16</v>
      </c>
      <c r="B214" s="619"/>
      <c r="C214" s="619"/>
      <c r="D214" s="621"/>
      <c r="E214" s="79" t="s">
        <v>128</v>
      </c>
      <c r="F214" s="77">
        <v>2020</v>
      </c>
      <c r="G214" s="623"/>
      <c r="H214" s="79" t="s">
        <v>213</v>
      </c>
      <c r="I214" s="77" t="s">
        <v>129</v>
      </c>
      <c r="J214" s="625"/>
      <c r="K214" s="78">
        <v>340</v>
      </c>
      <c r="L214" s="629"/>
      <c r="M214" s="629"/>
      <c r="N214" s="631"/>
      <c r="O214" s="633"/>
      <c r="P214" s="629"/>
      <c r="Q214" s="635"/>
      <c r="R214" s="607"/>
      <c r="S214" s="638"/>
      <c r="T214" s="640"/>
      <c r="U214" s="580"/>
      <c r="V214" s="580"/>
      <c r="W214" s="580"/>
      <c r="X214" s="582"/>
      <c r="Y214" s="607"/>
      <c r="Z214" s="609"/>
      <c r="AA214" s="580"/>
      <c r="AB214" s="580"/>
      <c r="AC214" s="580"/>
      <c r="AD214" s="580"/>
      <c r="AE214" s="582"/>
      <c r="AF214" s="607"/>
      <c r="AG214" s="609"/>
      <c r="AH214" s="580"/>
      <c r="AI214" s="580"/>
      <c r="AJ214" s="580"/>
      <c r="AK214" s="580"/>
      <c r="AL214" s="582"/>
      <c r="AM214" s="80"/>
      <c r="AN214" s="77"/>
      <c r="AO214" s="77"/>
      <c r="AP214" s="81"/>
    </row>
    <row r="215" spans="1:42" ht="25.5" customHeight="1" x14ac:dyDescent="0.2">
      <c r="A215" s="57" t="s">
        <v>16</v>
      </c>
      <c r="B215" s="516"/>
      <c r="C215" s="516" t="s">
        <v>162</v>
      </c>
      <c r="D215" s="518" t="s">
        <v>163</v>
      </c>
      <c r="E215" s="22" t="s">
        <v>122</v>
      </c>
      <c r="F215" s="22">
        <v>2020</v>
      </c>
      <c r="G215" s="520" t="s">
        <v>123</v>
      </c>
      <c r="H215" s="23" t="s">
        <v>213</v>
      </c>
      <c r="I215" s="22" t="s">
        <v>125</v>
      </c>
      <c r="J215" s="521" t="s">
        <v>164</v>
      </c>
      <c r="K215" s="58"/>
      <c r="L215" s="522"/>
      <c r="M215" s="522"/>
      <c r="N215" s="524"/>
      <c r="O215" s="526"/>
      <c r="P215" s="522"/>
      <c r="Q215" s="528"/>
      <c r="R215" s="495"/>
      <c r="S215" s="411"/>
      <c r="T215" s="418"/>
      <c r="U215" s="493"/>
      <c r="V215" s="493"/>
      <c r="W215" s="493"/>
      <c r="X215" s="494"/>
      <c r="Y215" s="495"/>
      <c r="Z215" s="496"/>
      <c r="AA215" s="493"/>
      <c r="AB215" s="493"/>
      <c r="AC215" s="493"/>
      <c r="AD215" s="493"/>
      <c r="AE215" s="494"/>
      <c r="AF215" s="495"/>
      <c r="AG215" s="496"/>
      <c r="AH215" s="493"/>
      <c r="AI215" s="493"/>
      <c r="AJ215" s="493"/>
      <c r="AK215" s="493"/>
      <c r="AL215" s="494"/>
      <c r="AM215" s="55"/>
      <c r="AN215" s="22"/>
      <c r="AO215" s="22"/>
      <c r="AP215" s="56"/>
    </row>
    <row r="216" spans="1:42" ht="25.5" customHeight="1" x14ac:dyDescent="0.2">
      <c r="A216" s="57" t="s">
        <v>16</v>
      </c>
      <c r="B216" s="471"/>
      <c r="C216" s="471"/>
      <c r="D216" s="474"/>
      <c r="E216" s="23" t="s">
        <v>128</v>
      </c>
      <c r="F216" s="22">
        <v>2020</v>
      </c>
      <c r="G216" s="477"/>
      <c r="H216" s="23" t="s">
        <v>213</v>
      </c>
      <c r="I216" s="172" t="s">
        <v>129</v>
      </c>
      <c r="J216" s="479"/>
      <c r="K216" s="58"/>
      <c r="L216" s="447"/>
      <c r="M216" s="447"/>
      <c r="N216" s="485"/>
      <c r="O216" s="488"/>
      <c r="P216" s="447"/>
      <c r="Q216" s="491"/>
      <c r="R216" s="495"/>
      <c r="S216" s="412"/>
      <c r="T216" s="414"/>
      <c r="U216" s="493"/>
      <c r="V216" s="493"/>
      <c r="W216" s="493"/>
      <c r="X216" s="494"/>
      <c r="Y216" s="495"/>
      <c r="Z216" s="496"/>
      <c r="AA216" s="493"/>
      <c r="AB216" s="493"/>
      <c r="AC216" s="493"/>
      <c r="AD216" s="493"/>
      <c r="AE216" s="494"/>
      <c r="AF216" s="495"/>
      <c r="AG216" s="496"/>
      <c r="AH216" s="493"/>
      <c r="AI216" s="493"/>
      <c r="AJ216" s="493"/>
      <c r="AK216" s="493"/>
      <c r="AL216" s="494"/>
      <c r="AM216" s="55"/>
      <c r="AN216" s="22"/>
      <c r="AO216" s="22"/>
      <c r="AP216" s="56"/>
    </row>
    <row r="217" spans="1:42" ht="38.25" x14ac:dyDescent="0.2">
      <c r="A217" s="57" t="s">
        <v>16</v>
      </c>
      <c r="B217" s="517"/>
      <c r="C217" s="517"/>
      <c r="D217" s="519"/>
      <c r="E217" s="23" t="s">
        <v>152</v>
      </c>
      <c r="F217" s="22">
        <v>2020</v>
      </c>
      <c r="G217" s="202" t="s">
        <v>153</v>
      </c>
      <c r="H217" s="23" t="s">
        <v>213</v>
      </c>
      <c r="I217" s="173" t="s">
        <v>154</v>
      </c>
      <c r="J217" s="213" t="s">
        <v>155</v>
      </c>
      <c r="K217" s="58"/>
      <c r="L217" s="523"/>
      <c r="M217" s="523"/>
      <c r="N217" s="525"/>
      <c r="O217" s="527"/>
      <c r="P217" s="523"/>
      <c r="Q217" s="529"/>
      <c r="R217" s="55"/>
      <c r="S217" s="59"/>
      <c r="T217" s="233"/>
      <c r="U217" s="231"/>
      <c r="V217" s="231"/>
      <c r="W217" s="231"/>
      <c r="X217" s="234"/>
      <c r="Y217" s="55"/>
      <c r="Z217" s="23"/>
      <c r="AA217" s="231"/>
      <c r="AB217" s="231"/>
      <c r="AC217" s="231"/>
      <c r="AD217" s="231"/>
      <c r="AE217" s="232"/>
      <c r="AF217" s="59"/>
      <c r="AG217" s="23"/>
      <c r="AH217" s="231"/>
      <c r="AI217" s="231"/>
      <c r="AJ217" s="231"/>
      <c r="AK217" s="231"/>
      <c r="AL217" s="232"/>
      <c r="AM217" s="55"/>
      <c r="AN217" s="22"/>
      <c r="AO217" s="22"/>
      <c r="AP217" s="56"/>
    </row>
    <row r="218" spans="1:42" ht="25.5" customHeight="1" x14ac:dyDescent="0.2">
      <c r="A218" s="76" t="s">
        <v>16</v>
      </c>
      <c r="B218" s="589"/>
      <c r="C218" s="589" t="s">
        <v>166</v>
      </c>
      <c r="D218" s="591" t="s">
        <v>167</v>
      </c>
      <c r="E218" s="77" t="s">
        <v>122</v>
      </c>
      <c r="F218" s="77">
        <v>2020</v>
      </c>
      <c r="G218" s="593" t="s">
        <v>123</v>
      </c>
      <c r="H218" s="79" t="s">
        <v>213</v>
      </c>
      <c r="I218" s="77" t="s">
        <v>125</v>
      </c>
      <c r="J218" s="595" t="s">
        <v>168</v>
      </c>
      <c r="K218" s="78">
        <v>689</v>
      </c>
      <c r="L218" s="599">
        <v>1060</v>
      </c>
      <c r="M218" s="599">
        <v>381</v>
      </c>
      <c r="N218" s="601">
        <v>86</v>
      </c>
      <c r="O218" s="603">
        <v>95</v>
      </c>
      <c r="P218" s="599">
        <v>820</v>
      </c>
      <c r="Q218" s="605">
        <v>2</v>
      </c>
      <c r="R218" s="607"/>
      <c r="S218" s="427"/>
      <c r="T218" s="429"/>
      <c r="U218" s="580"/>
      <c r="V218" s="580"/>
      <c r="W218" s="580"/>
      <c r="X218" s="582"/>
      <c r="Y218" s="607"/>
      <c r="Z218" s="609"/>
      <c r="AA218" s="580"/>
      <c r="AB218" s="580"/>
      <c r="AC218" s="580"/>
      <c r="AD218" s="580"/>
      <c r="AE218" s="582"/>
      <c r="AF218" s="607"/>
      <c r="AG218" s="609"/>
      <c r="AH218" s="580"/>
      <c r="AI218" s="580"/>
      <c r="AJ218" s="580"/>
      <c r="AK218" s="580"/>
      <c r="AL218" s="582"/>
      <c r="AM218" s="80"/>
      <c r="AN218" s="77"/>
      <c r="AO218" s="77"/>
      <c r="AP218" s="81"/>
    </row>
    <row r="219" spans="1:42" ht="25.5" customHeight="1" thickBot="1" x14ac:dyDescent="0.25">
      <c r="A219" s="141" t="s">
        <v>16</v>
      </c>
      <c r="B219" s="590"/>
      <c r="C219" s="590"/>
      <c r="D219" s="592"/>
      <c r="E219" s="142" t="s">
        <v>128</v>
      </c>
      <c r="F219" s="143">
        <v>2020</v>
      </c>
      <c r="G219" s="594"/>
      <c r="H219" s="142" t="s">
        <v>213</v>
      </c>
      <c r="I219" s="143" t="s">
        <v>129</v>
      </c>
      <c r="J219" s="596"/>
      <c r="K219" s="144">
        <v>371</v>
      </c>
      <c r="L219" s="600"/>
      <c r="M219" s="600"/>
      <c r="N219" s="602"/>
      <c r="O219" s="604"/>
      <c r="P219" s="600"/>
      <c r="Q219" s="606"/>
      <c r="R219" s="608"/>
      <c r="S219" s="428"/>
      <c r="T219" s="430"/>
      <c r="U219" s="581"/>
      <c r="V219" s="581"/>
      <c r="W219" s="581"/>
      <c r="X219" s="583"/>
      <c r="Y219" s="608"/>
      <c r="Z219" s="600"/>
      <c r="AA219" s="581"/>
      <c r="AB219" s="581"/>
      <c r="AC219" s="581"/>
      <c r="AD219" s="581"/>
      <c r="AE219" s="583"/>
      <c r="AF219" s="608"/>
      <c r="AG219" s="600"/>
      <c r="AH219" s="581"/>
      <c r="AI219" s="581"/>
      <c r="AJ219" s="581"/>
      <c r="AK219" s="581"/>
      <c r="AL219" s="583"/>
      <c r="AM219" s="145"/>
      <c r="AN219" s="143"/>
      <c r="AO219" s="143"/>
      <c r="AP219" s="146"/>
    </row>
    <row r="220" spans="1:42" ht="25.5" customHeight="1" x14ac:dyDescent="0.2">
      <c r="A220" s="105" t="s">
        <v>16</v>
      </c>
      <c r="B220" s="470"/>
      <c r="C220" s="470" t="s">
        <v>169</v>
      </c>
      <c r="D220" s="473" t="s">
        <v>170</v>
      </c>
      <c r="E220" s="28" t="s">
        <v>122</v>
      </c>
      <c r="F220" s="28">
        <v>2020</v>
      </c>
      <c r="G220" s="476" t="s">
        <v>123</v>
      </c>
      <c r="H220" s="107" t="s">
        <v>213</v>
      </c>
      <c r="I220" s="22" t="s">
        <v>125</v>
      </c>
      <c r="J220" s="478" t="s">
        <v>158</v>
      </c>
      <c r="K220" s="106">
        <v>804</v>
      </c>
      <c r="L220" s="446">
        <v>560</v>
      </c>
      <c r="M220" s="446">
        <v>51</v>
      </c>
      <c r="N220" s="484">
        <v>227</v>
      </c>
      <c r="O220" s="487">
        <v>131</v>
      </c>
      <c r="P220" s="446">
        <v>507</v>
      </c>
      <c r="Q220" s="490">
        <v>8</v>
      </c>
      <c r="R220" s="444"/>
      <c r="S220" s="415"/>
      <c r="T220" s="413"/>
      <c r="U220" s="448"/>
      <c r="V220" s="448"/>
      <c r="W220" s="448"/>
      <c r="X220" s="442"/>
      <c r="Y220" s="444"/>
      <c r="Z220" s="446"/>
      <c r="AA220" s="448"/>
      <c r="AB220" s="448"/>
      <c r="AC220" s="448"/>
      <c r="AD220" s="448"/>
      <c r="AE220" s="442"/>
      <c r="AF220" s="444"/>
      <c r="AG220" s="446"/>
      <c r="AH220" s="448"/>
      <c r="AI220" s="448"/>
      <c r="AJ220" s="448"/>
      <c r="AK220" s="448"/>
      <c r="AL220" s="442"/>
      <c r="AM220" s="108"/>
      <c r="AN220" s="28"/>
      <c r="AO220" s="28"/>
      <c r="AP220" s="109"/>
    </row>
    <row r="221" spans="1:42" ht="25.5" customHeight="1" x14ac:dyDescent="0.2">
      <c r="A221" s="57" t="s">
        <v>16</v>
      </c>
      <c r="B221" s="471"/>
      <c r="C221" s="471"/>
      <c r="D221" s="474"/>
      <c r="E221" s="23" t="s">
        <v>128</v>
      </c>
      <c r="F221" s="22">
        <v>2020</v>
      </c>
      <c r="G221" s="477"/>
      <c r="H221" s="23" t="s">
        <v>213</v>
      </c>
      <c r="I221" s="172" t="s">
        <v>129</v>
      </c>
      <c r="J221" s="479"/>
      <c r="K221" s="58">
        <v>647</v>
      </c>
      <c r="L221" s="447"/>
      <c r="M221" s="447"/>
      <c r="N221" s="485"/>
      <c r="O221" s="488"/>
      <c r="P221" s="447"/>
      <c r="Q221" s="491"/>
      <c r="R221" s="445"/>
      <c r="S221" s="412"/>
      <c r="T221" s="414"/>
      <c r="U221" s="449"/>
      <c r="V221" s="449"/>
      <c r="W221" s="449"/>
      <c r="X221" s="443"/>
      <c r="Y221" s="445"/>
      <c r="Z221" s="447"/>
      <c r="AA221" s="449"/>
      <c r="AB221" s="449"/>
      <c r="AC221" s="449"/>
      <c r="AD221" s="449"/>
      <c r="AE221" s="443"/>
      <c r="AF221" s="445"/>
      <c r="AG221" s="447"/>
      <c r="AH221" s="449"/>
      <c r="AI221" s="449"/>
      <c r="AJ221" s="449"/>
      <c r="AK221" s="449"/>
      <c r="AL221" s="443"/>
      <c r="AM221" s="55"/>
      <c r="AN221" s="22"/>
      <c r="AO221" s="22"/>
      <c r="AP221" s="56"/>
    </row>
    <row r="222" spans="1:42" ht="38.25" x14ac:dyDescent="0.2">
      <c r="A222" s="57" t="s">
        <v>16</v>
      </c>
      <c r="B222" s="517"/>
      <c r="C222" s="517"/>
      <c r="D222" s="519"/>
      <c r="E222" s="23" t="s">
        <v>152</v>
      </c>
      <c r="F222" s="22">
        <v>2020</v>
      </c>
      <c r="G222" s="203" t="s">
        <v>153</v>
      </c>
      <c r="H222" s="23" t="s">
        <v>213</v>
      </c>
      <c r="I222" s="22" t="s">
        <v>154</v>
      </c>
      <c r="J222" s="213" t="s">
        <v>155</v>
      </c>
      <c r="K222" s="58">
        <v>363</v>
      </c>
      <c r="L222" s="523"/>
      <c r="M222" s="523"/>
      <c r="N222" s="525"/>
      <c r="O222" s="527"/>
      <c r="P222" s="523"/>
      <c r="Q222" s="529"/>
      <c r="R222" s="55">
        <v>60</v>
      </c>
      <c r="S222" s="59" t="s">
        <v>127</v>
      </c>
      <c r="T222" s="233">
        <v>50</v>
      </c>
      <c r="U222" s="231" t="s">
        <v>133</v>
      </c>
      <c r="V222" s="231">
        <v>46.7</v>
      </c>
      <c r="W222" s="231">
        <v>35</v>
      </c>
      <c r="X222" s="234" t="s">
        <v>133</v>
      </c>
      <c r="Y222" s="55">
        <v>60</v>
      </c>
      <c r="Z222" s="23" t="s">
        <v>127</v>
      </c>
      <c r="AA222" s="231">
        <v>78.3</v>
      </c>
      <c r="AB222" s="231" t="s">
        <v>133</v>
      </c>
      <c r="AC222" s="231">
        <v>20</v>
      </c>
      <c r="AD222" s="231">
        <v>53.3</v>
      </c>
      <c r="AE222" s="232">
        <v>25</v>
      </c>
      <c r="AF222" s="59"/>
      <c r="AG222" s="23"/>
      <c r="AH222" s="231"/>
      <c r="AI222" s="231"/>
      <c r="AJ222" s="231"/>
      <c r="AK222" s="231"/>
      <c r="AL222" s="232"/>
      <c r="AM222" s="55"/>
      <c r="AN222" s="22"/>
      <c r="AO222" s="22"/>
      <c r="AP222" s="56"/>
    </row>
    <row r="223" spans="1:42" ht="38.25" x14ac:dyDescent="0.2">
      <c r="A223" s="82" t="s">
        <v>16</v>
      </c>
      <c r="B223" s="83"/>
      <c r="C223" s="83" t="s">
        <v>171</v>
      </c>
      <c r="D223" s="84" t="s">
        <v>172</v>
      </c>
      <c r="E223" s="85" t="s">
        <v>122</v>
      </c>
      <c r="F223" s="85">
        <v>2020</v>
      </c>
      <c r="G223" s="204" t="s">
        <v>123</v>
      </c>
      <c r="H223" s="87" t="s">
        <v>213</v>
      </c>
      <c r="I223" s="85" t="s">
        <v>125</v>
      </c>
      <c r="J223" s="214" t="s">
        <v>173</v>
      </c>
      <c r="K223" s="86">
        <v>771</v>
      </c>
      <c r="L223" s="87">
        <v>240</v>
      </c>
      <c r="M223" s="87" t="s">
        <v>133</v>
      </c>
      <c r="N223" s="90">
        <v>93</v>
      </c>
      <c r="O223" s="86">
        <v>56</v>
      </c>
      <c r="P223" s="87">
        <v>244</v>
      </c>
      <c r="Q223" s="88">
        <v>3</v>
      </c>
      <c r="R223" s="91"/>
      <c r="S223" s="89"/>
      <c r="T223" s="235"/>
      <c r="U223" s="236"/>
      <c r="V223" s="236"/>
      <c r="W223" s="236"/>
      <c r="X223" s="237"/>
      <c r="Y223" s="91"/>
      <c r="Z223" s="87"/>
      <c r="AA223" s="236"/>
      <c r="AB223" s="236"/>
      <c r="AC223" s="236"/>
      <c r="AD223" s="236"/>
      <c r="AE223" s="238"/>
      <c r="AF223" s="89"/>
      <c r="AG223" s="87"/>
      <c r="AH223" s="236"/>
      <c r="AI223" s="236"/>
      <c r="AJ223" s="236"/>
      <c r="AK223" s="236"/>
      <c r="AL223" s="238"/>
      <c r="AM223" s="91"/>
      <c r="AN223" s="85"/>
      <c r="AO223" s="85"/>
      <c r="AP223" s="92"/>
    </row>
    <row r="224" spans="1:42" ht="25.5" customHeight="1" x14ac:dyDescent="0.2">
      <c r="A224" s="57" t="s">
        <v>16</v>
      </c>
      <c r="B224" s="516"/>
      <c r="C224" s="516" t="s">
        <v>174</v>
      </c>
      <c r="D224" s="518" t="s">
        <v>175</v>
      </c>
      <c r="E224" s="22" t="s">
        <v>122</v>
      </c>
      <c r="F224" s="22">
        <v>2020</v>
      </c>
      <c r="G224" s="520" t="s">
        <v>123</v>
      </c>
      <c r="H224" s="23" t="s">
        <v>213</v>
      </c>
      <c r="I224" s="22" t="s">
        <v>125</v>
      </c>
      <c r="J224" s="521" t="s">
        <v>176</v>
      </c>
      <c r="K224" s="58">
        <v>849</v>
      </c>
      <c r="L224" s="522">
        <v>118</v>
      </c>
      <c r="M224" s="522">
        <v>12</v>
      </c>
      <c r="N224" s="524">
        <v>108</v>
      </c>
      <c r="O224" s="526">
        <v>54</v>
      </c>
      <c r="P224" s="522">
        <v>220</v>
      </c>
      <c r="Q224" s="528">
        <v>5</v>
      </c>
      <c r="R224" s="495"/>
      <c r="S224" s="411"/>
      <c r="T224" s="418"/>
      <c r="U224" s="493"/>
      <c r="V224" s="493"/>
      <c r="W224" s="493"/>
      <c r="X224" s="494"/>
      <c r="Y224" s="495"/>
      <c r="Z224" s="496"/>
      <c r="AA224" s="493"/>
      <c r="AB224" s="493"/>
      <c r="AC224" s="493"/>
      <c r="AD224" s="493"/>
      <c r="AE224" s="494"/>
      <c r="AF224" s="495"/>
      <c r="AG224" s="496"/>
      <c r="AH224" s="493"/>
      <c r="AI224" s="493"/>
      <c r="AJ224" s="493"/>
      <c r="AK224" s="493"/>
      <c r="AL224" s="494"/>
      <c r="AM224" s="55"/>
      <c r="AN224" s="22"/>
      <c r="AO224" s="22"/>
      <c r="AP224" s="56"/>
    </row>
    <row r="225" spans="1:42" ht="25.5" customHeight="1" x14ac:dyDescent="0.2">
      <c r="A225" s="57" t="s">
        <v>16</v>
      </c>
      <c r="B225" s="517"/>
      <c r="C225" s="517"/>
      <c r="D225" s="519"/>
      <c r="E225" s="23" t="s">
        <v>128</v>
      </c>
      <c r="F225" s="22">
        <v>2020</v>
      </c>
      <c r="G225" s="477"/>
      <c r="H225" s="23" t="s">
        <v>213</v>
      </c>
      <c r="I225" s="172" t="s">
        <v>129</v>
      </c>
      <c r="J225" s="479"/>
      <c r="K225" s="58">
        <v>344</v>
      </c>
      <c r="L225" s="523"/>
      <c r="M225" s="523"/>
      <c r="N225" s="525"/>
      <c r="O225" s="527"/>
      <c r="P225" s="523"/>
      <c r="Q225" s="529"/>
      <c r="R225" s="495"/>
      <c r="S225" s="412"/>
      <c r="T225" s="414"/>
      <c r="U225" s="493"/>
      <c r="V225" s="493"/>
      <c r="W225" s="493"/>
      <c r="X225" s="494"/>
      <c r="Y225" s="495"/>
      <c r="Z225" s="496"/>
      <c r="AA225" s="493"/>
      <c r="AB225" s="493"/>
      <c r="AC225" s="493"/>
      <c r="AD225" s="493"/>
      <c r="AE225" s="494"/>
      <c r="AF225" s="495"/>
      <c r="AG225" s="496"/>
      <c r="AH225" s="493"/>
      <c r="AI225" s="493"/>
      <c r="AJ225" s="493"/>
      <c r="AK225" s="493"/>
      <c r="AL225" s="494"/>
      <c r="AM225" s="55"/>
      <c r="AN225" s="22"/>
      <c r="AO225" s="22"/>
      <c r="AP225" s="56"/>
    </row>
    <row r="226" spans="1:42" ht="25.5" customHeight="1" x14ac:dyDescent="0.2">
      <c r="A226" s="82" t="s">
        <v>16</v>
      </c>
      <c r="B226" s="563"/>
      <c r="C226" s="563" t="s">
        <v>177</v>
      </c>
      <c r="D226" s="565" t="s">
        <v>178</v>
      </c>
      <c r="E226" s="85" t="s">
        <v>122</v>
      </c>
      <c r="F226" s="85">
        <v>2020</v>
      </c>
      <c r="G226" s="567" t="s">
        <v>123</v>
      </c>
      <c r="H226" s="87" t="s">
        <v>213</v>
      </c>
      <c r="I226" s="85" t="s">
        <v>125</v>
      </c>
      <c r="J226" s="569" t="s">
        <v>179</v>
      </c>
      <c r="K226" s="86">
        <v>638</v>
      </c>
      <c r="L226" s="571">
        <v>255</v>
      </c>
      <c r="M226" s="571">
        <v>14</v>
      </c>
      <c r="N226" s="573">
        <v>84</v>
      </c>
      <c r="O226" s="575">
        <v>65</v>
      </c>
      <c r="P226" s="571">
        <v>270</v>
      </c>
      <c r="Q226" s="577">
        <v>2</v>
      </c>
      <c r="R226" s="562"/>
      <c r="S226" s="423"/>
      <c r="T226" s="425"/>
      <c r="U226" s="560"/>
      <c r="V226" s="560"/>
      <c r="W226" s="560"/>
      <c r="X226" s="561"/>
      <c r="Y226" s="562"/>
      <c r="Z226" s="559"/>
      <c r="AA226" s="560"/>
      <c r="AB226" s="560"/>
      <c r="AC226" s="560"/>
      <c r="AD226" s="560"/>
      <c r="AE226" s="561"/>
      <c r="AF226" s="562"/>
      <c r="AG226" s="559"/>
      <c r="AH226" s="560"/>
      <c r="AI226" s="560"/>
      <c r="AJ226" s="560"/>
      <c r="AK226" s="560"/>
      <c r="AL226" s="561"/>
      <c r="AM226" s="91"/>
      <c r="AN226" s="85"/>
      <c r="AO226" s="85"/>
      <c r="AP226" s="92"/>
    </row>
    <row r="227" spans="1:42" ht="25.5" customHeight="1" x14ac:dyDescent="0.2">
      <c r="A227" s="82" t="s">
        <v>16</v>
      </c>
      <c r="B227" s="564"/>
      <c r="C227" s="564"/>
      <c r="D227" s="566"/>
      <c r="E227" s="87" t="s">
        <v>128</v>
      </c>
      <c r="F227" s="85">
        <v>2020</v>
      </c>
      <c r="G227" s="568"/>
      <c r="H227" s="87" t="s">
        <v>213</v>
      </c>
      <c r="I227" s="85" t="s">
        <v>129</v>
      </c>
      <c r="J227" s="570"/>
      <c r="K227" s="86">
        <v>342</v>
      </c>
      <c r="L227" s="572"/>
      <c r="M227" s="572"/>
      <c r="N227" s="574"/>
      <c r="O227" s="576"/>
      <c r="P227" s="572"/>
      <c r="Q227" s="578"/>
      <c r="R227" s="562"/>
      <c r="S227" s="424"/>
      <c r="T227" s="426"/>
      <c r="U227" s="560"/>
      <c r="V227" s="560"/>
      <c r="W227" s="560"/>
      <c r="X227" s="561"/>
      <c r="Y227" s="562"/>
      <c r="Z227" s="559"/>
      <c r="AA227" s="560"/>
      <c r="AB227" s="560"/>
      <c r="AC227" s="560"/>
      <c r="AD227" s="560"/>
      <c r="AE227" s="561"/>
      <c r="AF227" s="562"/>
      <c r="AG227" s="559"/>
      <c r="AH227" s="560"/>
      <c r="AI227" s="560"/>
      <c r="AJ227" s="560"/>
      <c r="AK227" s="560"/>
      <c r="AL227" s="561"/>
      <c r="AM227" s="91"/>
      <c r="AN227" s="85"/>
      <c r="AO227" s="85"/>
      <c r="AP227" s="92"/>
    </row>
    <row r="228" spans="1:42" ht="25.5" customHeight="1" x14ac:dyDescent="0.2">
      <c r="A228" s="57" t="s">
        <v>16</v>
      </c>
      <c r="B228" s="516"/>
      <c r="C228" s="516" t="s">
        <v>180</v>
      </c>
      <c r="D228" s="518" t="s">
        <v>181</v>
      </c>
      <c r="E228" s="22" t="s">
        <v>122</v>
      </c>
      <c r="F228" s="22">
        <v>2020</v>
      </c>
      <c r="G228" s="520" t="s">
        <v>123</v>
      </c>
      <c r="H228" s="23" t="s">
        <v>213</v>
      </c>
      <c r="I228" s="22" t="s">
        <v>125</v>
      </c>
      <c r="J228" s="521" t="s">
        <v>182</v>
      </c>
      <c r="K228" s="58">
        <v>813</v>
      </c>
      <c r="L228" s="522">
        <v>211</v>
      </c>
      <c r="M228" s="522">
        <v>22</v>
      </c>
      <c r="N228" s="524">
        <v>109</v>
      </c>
      <c r="O228" s="526">
        <v>61</v>
      </c>
      <c r="P228" s="522">
        <v>319</v>
      </c>
      <c r="Q228" s="528">
        <v>2</v>
      </c>
      <c r="R228" s="495"/>
      <c r="S228" s="411"/>
      <c r="T228" s="418"/>
      <c r="U228" s="493"/>
      <c r="V228" s="493"/>
      <c r="W228" s="493"/>
      <c r="X228" s="494"/>
      <c r="Y228" s="495"/>
      <c r="Z228" s="496"/>
      <c r="AA228" s="493"/>
      <c r="AB228" s="493"/>
      <c r="AC228" s="493"/>
      <c r="AD228" s="493"/>
      <c r="AE228" s="494"/>
      <c r="AF228" s="495"/>
      <c r="AG228" s="496"/>
      <c r="AH228" s="493"/>
      <c r="AI228" s="493"/>
      <c r="AJ228" s="493"/>
      <c r="AK228" s="493"/>
      <c r="AL228" s="494"/>
      <c r="AM228" s="55"/>
      <c r="AN228" s="22"/>
      <c r="AO228" s="22"/>
      <c r="AP228" s="56"/>
    </row>
    <row r="229" spans="1:42" ht="25.5" customHeight="1" x14ac:dyDescent="0.2">
      <c r="A229" s="57" t="s">
        <v>16</v>
      </c>
      <c r="B229" s="471"/>
      <c r="C229" s="471"/>
      <c r="D229" s="474"/>
      <c r="E229" s="23" t="s">
        <v>128</v>
      </c>
      <c r="F229" s="22">
        <v>2020</v>
      </c>
      <c r="G229" s="477"/>
      <c r="H229" s="23" t="s">
        <v>213</v>
      </c>
      <c r="I229" s="172" t="s">
        <v>129</v>
      </c>
      <c r="J229" s="479"/>
      <c r="K229" s="58">
        <v>309</v>
      </c>
      <c r="L229" s="447"/>
      <c r="M229" s="447"/>
      <c r="N229" s="485"/>
      <c r="O229" s="488"/>
      <c r="P229" s="447"/>
      <c r="Q229" s="491"/>
      <c r="R229" s="495"/>
      <c r="S229" s="412"/>
      <c r="T229" s="414"/>
      <c r="U229" s="493"/>
      <c r="V229" s="493"/>
      <c r="W229" s="493"/>
      <c r="X229" s="494"/>
      <c r="Y229" s="495"/>
      <c r="Z229" s="496"/>
      <c r="AA229" s="493"/>
      <c r="AB229" s="493"/>
      <c r="AC229" s="493"/>
      <c r="AD229" s="493"/>
      <c r="AE229" s="494"/>
      <c r="AF229" s="495"/>
      <c r="AG229" s="496"/>
      <c r="AH229" s="493"/>
      <c r="AI229" s="493"/>
      <c r="AJ229" s="493"/>
      <c r="AK229" s="493"/>
      <c r="AL229" s="494"/>
      <c r="AM229" s="55"/>
      <c r="AN229" s="22"/>
      <c r="AO229" s="22"/>
      <c r="AP229" s="56"/>
    </row>
    <row r="230" spans="1:42" ht="38.25" x14ac:dyDescent="0.2">
      <c r="A230" s="57" t="s">
        <v>16</v>
      </c>
      <c r="B230" s="517"/>
      <c r="C230" s="517"/>
      <c r="D230" s="519"/>
      <c r="E230" s="23" t="s">
        <v>152</v>
      </c>
      <c r="F230" s="22">
        <v>2020</v>
      </c>
      <c r="G230" s="202" t="s">
        <v>153</v>
      </c>
      <c r="H230" s="23" t="s">
        <v>213</v>
      </c>
      <c r="I230" s="22" t="s">
        <v>154</v>
      </c>
      <c r="J230" s="213" t="s">
        <v>155</v>
      </c>
      <c r="K230" s="58">
        <v>114</v>
      </c>
      <c r="L230" s="523"/>
      <c r="M230" s="523"/>
      <c r="N230" s="525"/>
      <c r="O230" s="527"/>
      <c r="P230" s="523"/>
      <c r="Q230" s="529"/>
      <c r="R230" s="55"/>
      <c r="S230" s="59"/>
      <c r="T230" s="233"/>
      <c r="U230" s="231"/>
      <c r="V230" s="231"/>
      <c r="W230" s="231"/>
      <c r="X230" s="234"/>
      <c r="Y230" s="55"/>
      <c r="Z230" s="23"/>
      <c r="AA230" s="231"/>
      <c r="AB230" s="231"/>
      <c r="AC230" s="231"/>
      <c r="AD230" s="231"/>
      <c r="AE230" s="232"/>
      <c r="AF230" s="59"/>
      <c r="AG230" s="23"/>
      <c r="AH230" s="231"/>
      <c r="AI230" s="231"/>
      <c r="AJ230" s="231"/>
      <c r="AK230" s="231"/>
      <c r="AL230" s="232"/>
      <c r="AM230" s="55"/>
      <c r="AN230" s="22"/>
      <c r="AO230" s="22"/>
      <c r="AP230" s="56"/>
    </row>
    <row r="231" spans="1:42" ht="38.25" x14ac:dyDescent="0.2">
      <c r="A231" s="82" t="s">
        <v>16</v>
      </c>
      <c r="B231" s="83"/>
      <c r="C231" s="83" t="s">
        <v>183</v>
      </c>
      <c r="D231" s="84" t="s">
        <v>184</v>
      </c>
      <c r="E231" s="85" t="s">
        <v>122</v>
      </c>
      <c r="F231" s="85">
        <v>2020</v>
      </c>
      <c r="G231" s="204" t="s">
        <v>123</v>
      </c>
      <c r="H231" s="87" t="s">
        <v>213</v>
      </c>
      <c r="I231" s="85" t="s">
        <v>125</v>
      </c>
      <c r="J231" s="215" t="s">
        <v>173</v>
      </c>
      <c r="K231" s="86"/>
      <c r="L231" s="87"/>
      <c r="M231" s="87"/>
      <c r="N231" s="90"/>
      <c r="O231" s="86"/>
      <c r="P231" s="87"/>
      <c r="Q231" s="88"/>
      <c r="R231" s="91"/>
      <c r="S231" s="89"/>
      <c r="T231" s="235"/>
      <c r="U231" s="236"/>
      <c r="V231" s="236"/>
      <c r="W231" s="236"/>
      <c r="X231" s="237"/>
      <c r="Y231" s="91"/>
      <c r="Z231" s="87"/>
      <c r="AA231" s="236"/>
      <c r="AB231" s="236"/>
      <c r="AC231" s="236"/>
      <c r="AD231" s="236"/>
      <c r="AE231" s="238"/>
      <c r="AF231" s="89"/>
      <c r="AG231" s="87"/>
      <c r="AH231" s="236"/>
      <c r="AI231" s="236"/>
      <c r="AJ231" s="236"/>
      <c r="AK231" s="236"/>
      <c r="AL231" s="238"/>
      <c r="AM231" s="91"/>
      <c r="AN231" s="85"/>
      <c r="AO231" s="85"/>
      <c r="AP231" s="92"/>
    </row>
    <row r="232" spans="1:42" ht="38.25" x14ac:dyDescent="0.2">
      <c r="A232" s="57" t="s">
        <v>16</v>
      </c>
      <c r="B232" s="516"/>
      <c r="C232" s="516" t="s">
        <v>185</v>
      </c>
      <c r="D232" s="518" t="s">
        <v>186</v>
      </c>
      <c r="E232" s="23" t="s">
        <v>128</v>
      </c>
      <c r="F232" s="22">
        <v>2020</v>
      </c>
      <c r="G232" s="203" t="s">
        <v>123</v>
      </c>
      <c r="H232" s="23" t="s">
        <v>213</v>
      </c>
      <c r="I232" s="172" t="s">
        <v>129</v>
      </c>
      <c r="J232" s="213" t="s">
        <v>187</v>
      </c>
      <c r="K232" s="58"/>
      <c r="L232" s="522"/>
      <c r="M232" s="522"/>
      <c r="N232" s="524"/>
      <c r="O232" s="526"/>
      <c r="P232" s="522"/>
      <c r="Q232" s="528"/>
      <c r="R232" s="222"/>
      <c r="S232" s="59"/>
      <c r="T232" s="233"/>
      <c r="U232" s="239"/>
      <c r="V232" s="239"/>
      <c r="W232" s="239"/>
      <c r="X232" s="240"/>
      <c r="Y232" s="222"/>
      <c r="Z232" s="223"/>
      <c r="AA232" s="239"/>
      <c r="AB232" s="239"/>
      <c r="AC232" s="239"/>
      <c r="AD232" s="239"/>
      <c r="AE232" s="240"/>
      <c r="AF232" s="55"/>
      <c r="AG232" s="23"/>
      <c r="AH232" s="231"/>
      <c r="AI232" s="231"/>
      <c r="AJ232" s="231"/>
      <c r="AK232" s="231"/>
      <c r="AL232" s="232"/>
      <c r="AM232" s="55"/>
      <c r="AN232" s="22"/>
      <c r="AO232" s="22"/>
      <c r="AP232" s="56"/>
    </row>
    <row r="233" spans="1:42" ht="39" thickBot="1" x14ac:dyDescent="0.25">
      <c r="A233" s="100" t="s">
        <v>16</v>
      </c>
      <c r="B233" s="472"/>
      <c r="C233" s="472"/>
      <c r="D233" s="475"/>
      <c r="E233" s="101" t="s">
        <v>152</v>
      </c>
      <c r="F233" s="102">
        <v>2020</v>
      </c>
      <c r="G233" s="205" t="s">
        <v>153</v>
      </c>
      <c r="H233" s="101" t="s">
        <v>213</v>
      </c>
      <c r="I233" s="102" t="s">
        <v>154</v>
      </c>
      <c r="J233" s="217" t="s">
        <v>155</v>
      </c>
      <c r="K233" s="103"/>
      <c r="L233" s="483"/>
      <c r="M233" s="483"/>
      <c r="N233" s="486"/>
      <c r="O233" s="489"/>
      <c r="P233" s="483"/>
      <c r="Q233" s="492"/>
      <c r="R233" s="185"/>
      <c r="S233" s="183"/>
      <c r="T233" s="241"/>
      <c r="U233" s="242"/>
      <c r="V233" s="242"/>
      <c r="W233" s="242"/>
      <c r="X233" s="243"/>
      <c r="Y233" s="185"/>
      <c r="Z233" s="226"/>
      <c r="AA233" s="242"/>
      <c r="AB233" s="242"/>
      <c r="AC233" s="242"/>
      <c r="AD233" s="242"/>
      <c r="AE233" s="243"/>
      <c r="AF233" s="184"/>
      <c r="AG233" s="53"/>
      <c r="AH233" s="248"/>
      <c r="AI233" s="248"/>
      <c r="AJ233" s="248"/>
      <c r="AK233" s="248"/>
      <c r="AL233" s="251"/>
      <c r="AM233" s="104"/>
      <c r="AN233" s="102"/>
      <c r="AO233" s="102"/>
      <c r="AP233" s="122"/>
    </row>
    <row r="234" spans="1:42" ht="25.5" customHeight="1" x14ac:dyDescent="0.2">
      <c r="A234" s="147" t="s">
        <v>16</v>
      </c>
      <c r="B234" s="551"/>
      <c r="C234" s="551" t="s">
        <v>188</v>
      </c>
      <c r="D234" s="552" t="s">
        <v>189</v>
      </c>
      <c r="E234" s="148" t="s">
        <v>122</v>
      </c>
      <c r="F234" s="148">
        <v>2020</v>
      </c>
      <c r="G234" s="553" t="s">
        <v>123</v>
      </c>
      <c r="H234" s="150" t="s">
        <v>213</v>
      </c>
      <c r="I234" s="148" t="s">
        <v>125</v>
      </c>
      <c r="J234" s="554" t="s">
        <v>190</v>
      </c>
      <c r="K234" s="149">
        <v>744</v>
      </c>
      <c r="L234" s="547">
        <v>167</v>
      </c>
      <c r="M234" s="547">
        <v>26</v>
      </c>
      <c r="N234" s="555">
        <v>109</v>
      </c>
      <c r="O234" s="556">
        <v>113</v>
      </c>
      <c r="P234" s="547">
        <v>357</v>
      </c>
      <c r="Q234" s="557">
        <v>5</v>
      </c>
      <c r="R234" s="550"/>
      <c r="S234" s="432"/>
      <c r="T234" s="433"/>
      <c r="U234" s="548"/>
      <c r="V234" s="548"/>
      <c r="W234" s="548"/>
      <c r="X234" s="549"/>
      <c r="Y234" s="550"/>
      <c r="Z234" s="547"/>
      <c r="AA234" s="548"/>
      <c r="AB234" s="548"/>
      <c r="AC234" s="548"/>
      <c r="AD234" s="548"/>
      <c r="AE234" s="549"/>
      <c r="AF234" s="550"/>
      <c r="AG234" s="547"/>
      <c r="AH234" s="548"/>
      <c r="AI234" s="548"/>
      <c r="AJ234" s="548"/>
      <c r="AK234" s="548"/>
      <c r="AL234" s="549"/>
      <c r="AM234" s="151"/>
      <c r="AN234" s="148"/>
      <c r="AO234" s="148"/>
      <c r="AP234" s="152"/>
    </row>
    <row r="235" spans="1:42" ht="25.5" customHeight="1" x14ac:dyDescent="0.2">
      <c r="A235" s="63" t="s">
        <v>16</v>
      </c>
      <c r="B235" s="531"/>
      <c r="C235" s="531"/>
      <c r="D235" s="533"/>
      <c r="E235" s="66" t="s">
        <v>128</v>
      </c>
      <c r="F235" s="64">
        <v>2020</v>
      </c>
      <c r="G235" s="534"/>
      <c r="H235" s="66" t="s">
        <v>213</v>
      </c>
      <c r="I235" s="64" t="s">
        <v>129</v>
      </c>
      <c r="J235" s="535"/>
      <c r="K235" s="65">
        <v>238</v>
      </c>
      <c r="L235" s="536"/>
      <c r="M235" s="536"/>
      <c r="N235" s="538"/>
      <c r="O235" s="540"/>
      <c r="P235" s="536"/>
      <c r="Q235" s="542"/>
      <c r="R235" s="466"/>
      <c r="S235" s="431"/>
      <c r="T235" s="407"/>
      <c r="U235" s="462"/>
      <c r="V235" s="462"/>
      <c r="W235" s="462"/>
      <c r="X235" s="464"/>
      <c r="Y235" s="466"/>
      <c r="Z235" s="468"/>
      <c r="AA235" s="462"/>
      <c r="AB235" s="462"/>
      <c r="AC235" s="462"/>
      <c r="AD235" s="462"/>
      <c r="AE235" s="464"/>
      <c r="AF235" s="466"/>
      <c r="AG235" s="468"/>
      <c r="AH235" s="462"/>
      <c r="AI235" s="462"/>
      <c r="AJ235" s="462"/>
      <c r="AK235" s="462"/>
      <c r="AL235" s="464"/>
      <c r="AM235" s="68"/>
      <c r="AN235" s="64"/>
      <c r="AO235" s="64"/>
      <c r="AP235" s="69"/>
    </row>
    <row r="236" spans="1:42" ht="25.5" customHeight="1" x14ac:dyDescent="0.2">
      <c r="A236" s="57" t="s">
        <v>16</v>
      </c>
      <c r="B236" s="516"/>
      <c r="C236" s="516" t="s">
        <v>191</v>
      </c>
      <c r="D236" s="518" t="s">
        <v>192</v>
      </c>
      <c r="E236" s="22" t="s">
        <v>122</v>
      </c>
      <c r="F236" s="22">
        <v>2020</v>
      </c>
      <c r="G236" s="520" t="s">
        <v>123</v>
      </c>
      <c r="H236" s="23" t="s">
        <v>213</v>
      </c>
      <c r="I236" s="22" t="s">
        <v>125</v>
      </c>
      <c r="J236" s="521" t="s">
        <v>193</v>
      </c>
      <c r="K236" s="58">
        <v>600</v>
      </c>
      <c r="L236" s="522">
        <v>228</v>
      </c>
      <c r="M236" s="522">
        <v>43</v>
      </c>
      <c r="N236" s="524">
        <v>112</v>
      </c>
      <c r="O236" s="526">
        <v>66</v>
      </c>
      <c r="P236" s="522">
        <v>318</v>
      </c>
      <c r="Q236" s="528">
        <v>3</v>
      </c>
      <c r="R236" s="495"/>
      <c r="S236" s="411"/>
      <c r="T236" s="418"/>
      <c r="U236" s="493"/>
      <c r="V236" s="493"/>
      <c r="W236" s="493"/>
      <c r="X236" s="494"/>
      <c r="Y236" s="495"/>
      <c r="Z236" s="496"/>
      <c r="AA236" s="493"/>
      <c r="AB236" s="493"/>
      <c r="AC236" s="493"/>
      <c r="AD236" s="493"/>
      <c r="AE236" s="494"/>
      <c r="AF236" s="495"/>
      <c r="AG236" s="496"/>
      <c r="AH236" s="493"/>
      <c r="AI236" s="493"/>
      <c r="AJ236" s="493"/>
      <c r="AK236" s="493"/>
      <c r="AL236" s="494"/>
      <c r="AM236" s="55"/>
      <c r="AN236" s="22"/>
      <c r="AO236" s="22"/>
      <c r="AP236" s="56"/>
    </row>
    <row r="237" spans="1:42" ht="25.5" customHeight="1" x14ac:dyDescent="0.2">
      <c r="A237" s="57" t="s">
        <v>16</v>
      </c>
      <c r="B237" s="517"/>
      <c r="C237" s="517"/>
      <c r="D237" s="519"/>
      <c r="E237" s="23" t="s">
        <v>128</v>
      </c>
      <c r="F237" s="22">
        <v>2020</v>
      </c>
      <c r="G237" s="477"/>
      <c r="H237" s="23" t="s">
        <v>213</v>
      </c>
      <c r="I237" s="172" t="s">
        <v>129</v>
      </c>
      <c r="J237" s="479"/>
      <c r="K237" s="58">
        <v>357</v>
      </c>
      <c r="L237" s="523"/>
      <c r="M237" s="523"/>
      <c r="N237" s="525"/>
      <c r="O237" s="527"/>
      <c r="P237" s="523"/>
      <c r="Q237" s="529"/>
      <c r="R237" s="495"/>
      <c r="S237" s="412"/>
      <c r="T237" s="414"/>
      <c r="U237" s="493"/>
      <c r="V237" s="493"/>
      <c r="W237" s="493"/>
      <c r="X237" s="494"/>
      <c r="Y237" s="495"/>
      <c r="Z237" s="496"/>
      <c r="AA237" s="493"/>
      <c r="AB237" s="493"/>
      <c r="AC237" s="493"/>
      <c r="AD237" s="493"/>
      <c r="AE237" s="494"/>
      <c r="AF237" s="495"/>
      <c r="AG237" s="496"/>
      <c r="AH237" s="493"/>
      <c r="AI237" s="493"/>
      <c r="AJ237" s="493"/>
      <c r="AK237" s="493"/>
      <c r="AL237" s="494"/>
      <c r="AM237" s="55"/>
      <c r="AN237" s="22"/>
      <c r="AO237" s="22"/>
      <c r="AP237" s="56"/>
    </row>
    <row r="238" spans="1:42" ht="25.5" customHeight="1" x14ac:dyDescent="0.2">
      <c r="A238" s="63" t="s">
        <v>16</v>
      </c>
      <c r="B238" s="497"/>
      <c r="C238" s="497" t="s">
        <v>194</v>
      </c>
      <c r="D238" s="499" t="s">
        <v>195</v>
      </c>
      <c r="E238" s="64" t="s">
        <v>122</v>
      </c>
      <c r="F238" s="64">
        <v>2020</v>
      </c>
      <c r="G238" s="501" t="s">
        <v>123</v>
      </c>
      <c r="H238" s="66" t="s">
        <v>213</v>
      </c>
      <c r="I238" s="64" t="s">
        <v>125</v>
      </c>
      <c r="J238" s="503" t="s">
        <v>196</v>
      </c>
      <c r="K238" s="65">
        <v>884</v>
      </c>
      <c r="L238" s="505">
        <v>900</v>
      </c>
      <c r="M238" s="505">
        <v>185</v>
      </c>
      <c r="N238" s="506">
        <v>226</v>
      </c>
      <c r="O238" s="508">
        <v>389</v>
      </c>
      <c r="P238" s="543">
        <v>1015</v>
      </c>
      <c r="Q238" s="510">
        <v>6</v>
      </c>
      <c r="R238" s="514"/>
      <c r="S238" s="408"/>
      <c r="T238" s="406"/>
      <c r="U238" s="512"/>
      <c r="V238" s="512"/>
      <c r="W238" s="512"/>
      <c r="X238" s="513"/>
      <c r="Y238" s="514"/>
      <c r="Z238" s="515"/>
      <c r="AA238" s="512"/>
      <c r="AB238" s="512"/>
      <c r="AC238" s="512"/>
      <c r="AD238" s="512"/>
      <c r="AE238" s="513"/>
      <c r="AF238" s="514"/>
      <c r="AG238" s="515"/>
      <c r="AH238" s="512"/>
      <c r="AI238" s="512"/>
      <c r="AJ238" s="512"/>
      <c r="AK238" s="512"/>
      <c r="AL238" s="513"/>
      <c r="AM238" s="68"/>
      <c r="AN238" s="64"/>
      <c r="AO238" s="64"/>
      <c r="AP238" s="69"/>
    </row>
    <row r="239" spans="1:42" ht="25.5" customHeight="1" x14ac:dyDescent="0.2">
      <c r="A239" s="63" t="s">
        <v>16</v>
      </c>
      <c r="B239" s="530"/>
      <c r="C239" s="530"/>
      <c r="D239" s="532"/>
      <c r="E239" s="66" t="s">
        <v>128</v>
      </c>
      <c r="F239" s="64">
        <v>2020</v>
      </c>
      <c r="G239" s="534"/>
      <c r="H239" s="66" t="s">
        <v>213</v>
      </c>
      <c r="I239" s="64" t="s">
        <v>129</v>
      </c>
      <c r="J239" s="535"/>
      <c r="K239" s="65">
        <v>559</v>
      </c>
      <c r="L239" s="468"/>
      <c r="M239" s="468"/>
      <c r="N239" s="537"/>
      <c r="O239" s="539"/>
      <c r="P239" s="544"/>
      <c r="Q239" s="541"/>
      <c r="R239" s="514"/>
      <c r="S239" s="431"/>
      <c r="T239" s="407"/>
      <c r="U239" s="512"/>
      <c r="V239" s="512"/>
      <c r="W239" s="512"/>
      <c r="X239" s="513"/>
      <c r="Y239" s="514"/>
      <c r="Z239" s="515"/>
      <c r="AA239" s="512"/>
      <c r="AB239" s="512"/>
      <c r="AC239" s="512"/>
      <c r="AD239" s="512"/>
      <c r="AE239" s="513"/>
      <c r="AF239" s="514"/>
      <c r="AG239" s="515"/>
      <c r="AH239" s="512"/>
      <c r="AI239" s="512"/>
      <c r="AJ239" s="512"/>
      <c r="AK239" s="512"/>
      <c r="AL239" s="513"/>
      <c r="AM239" s="68"/>
      <c r="AN239" s="64"/>
      <c r="AO239" s="64"/>
      <c r="AP239" s="69"/>
    </row>
    <row r="240" spans="1:42" ht="38.25" x14ac:dyDescent="0.2">
      <c r="A240" s="63" t="s">
        <v>16</v>
      </c>
      <c r="B240" s="531"/>
      <c r="C240" s="531"/>
      <c r="D240" s="533"/>
      <c r="E240" s="66" t="s">
        <v>152</v>
      </c>
      <c r="F240" s="64">
        <v>2020</v>
      </c>
      <c r="G240" s="206" t="s">
        <v>153</v>
      </c>
      <c r="H240" s="66" t="s">
        <v>213</v>
      </c>
      <c r="I240" s="64" t="s">
        <v>154</v>
      </c>
      <c r="J240" s="218" t="s">
        <v>155</v>
      </c>
      <c r="K240" s="65">
        <v>636</v>
      </c>
      <c r="L240" s="536"/>
      <c r="M240" s="536"/>
      <c r="N240" s="538"/>
      <c r="O240" s="540"/>
      <c r="P240" s="545"/>
      <c r="Q240" s="542"/>
      <c r="R240" s="68">
        <v>136</v>
      </c>
      <c r="S240" s="67" t="s">
        <v>127</v>
      </c>
      <c r="T240" s="246">
        <v>9.6</v>
      </c>
      <c r="U240" s="244">
        <v>37.5</v>
      </c>
      <c r="V240" s="244">
        <v>52.9</v>
      </c>
      <c r="W240" s="244" t="s">
        <v>133</v>
      </c>
      <c r="X240" s="247" t="s">
        <v>133</v>
      </c>
      <c r="Y240" s="68">
        <v>135</v>
      </c>
      <c r="Z240" s="66" t="s">
        <v>127</v>
      </c>
      <c r="AA240" s="244">
        <v>36.299999999999997</v>
      </c>
      <c r="AB240" s="244">
        <v>11.1</v>
      </c>
      <c r="AC240" s="244">
        <v>52.6</v>
      </c>
      <c r="AD240" s="244">
        <v>31.1</v>
      </c>
      <c r="AE240" s="245" t="s">
        <v>133</v>
      </c>
      <c r="AF240" s="67"/>
      <c r="AG240" s="66"/>
      <c r="AH240" s="244"/>
      <c r="AI240" s="244"/>
      <c r="AJ240" s="244"/>
      <c r="AK240" s="244"/>
      <c r="AL240" s="245"/>
      <c r="AM240" s="68"/>
      <c r="AN240" s="64"/>
      <c r="AO240" s="64"/>
      <c r="AP240" s="69"/>
    </row>
    <row r="241" spans="1:42" ht="25.5" customHeight="1" x14ac:dyDescent="0.2">
      <c r="A241" s="57" t="s">
        <v>16</v>
      </c>
      <c r="B241" s="516"/>
      <c r="C241" s="516" t="s">
        <v>197</v>
      </c>
      <c r="D241" s="518" t="s">
        <v>198</v>
      </c>
      <c r="E241" s="22" t="s">
        <v>122</v>
      </c>
      <c r="F241" s="22">
        <v>2020</v>
      </c>
      <c r="G241" s="520" t="s">
        <v>123</v>
      </c>
      <c r="H241" s="23" t="s">
        <v>213</v>
      </c>
      <c r="I241" s="22" t="s">
        <v>125</v>
      </c>
      <c r="J241" s="521" t="s">
        <v>200</v>
      </c>
      <c r="K241" s="58">
        <v>738</v>
      </c>
      <c r="L241" s="522">
        <v>511</v>
      </c>
      <c r="M241" s="522">
        <v>107</v>
      </c>
      <c r="N241" s="528">
        <v>129</v>
      </c>
      <c r="O241" s="526">
        <v>285</v>
      </c>
      <c r="P241" s="522">
        <v>477</v>
      </c>
      <c r="Q241" s="528" t="s">
        <v>133</v>
      </c>
      <c r="R241" s="495"/>
      <c r="S241" s="411"/>
      <c r="T241" s="418"/>
      <c r="U241" s="493"/>
      <c r="V241" s="493"/>
      <c r="W241" s="493"/>
      <c r="X241" s="494"/>
      <c r="Y241" s="495"/>
      <c r="Z241" s="496"/>
      <c r="AA241" s="493"/>
      <c r="AB241" s="493"/>
      <c r="AC241" s="493"/>
      <c r="AD241" s="493"/>
      <c r="AE241" s="494"/>
      <c r="AF241" s="495"/>
      <c r="AG241" s="496"/>
      <c r="AH241" s="493"/>
      <c r="AI241" s="493"/>
      <c r="AJ241" s="493"/>
      <c r="AK241" s="493"/>
      <c r="AL241" s="494"/>
      <c r="AM241" s="55"/>
      <c r="AN241" s="22"/>
      <c r="AO241" s="22"/>
      <c r="AP241" s="56"/>
    </row>
    <row r="242" spans="1:42" ht="25.5" customHeight="1" x14ac:dyDescent="0.2">
      <c r="A242" s="57" t="s">
        <v>16</v>
      </c>
      <c r="B242" s="517"/>
      <c r="C242" s="517"/>
      <c r="D242" s="519"/>
      <c r="E242" s="23" t="s">
        <v>128</v>
      </c>
      <c r="F242" s="22">
        <v>2020</v>
      </c>
      <c r="G242" s="477"/>
      <c r="H242" s="23" t="s">
        <v>213</v>
      </c>
      <c r="I242" s="172" t="s">
        <v>129</v>
      </c>
      <c r="J242" s="479"/>
      <c r="K242" s="58">
        <v>422</v>
      </c>
      <c r="L242" s="523"/>
      <c r="M242" s="523"/>
      <c r="N242" s="529"/>
      <c r="O242" s="527"/>
      <c r="P242" s="523"/>
      <c r="Q242" s="529"/>
      <c r="R242" s="495"/>
      <c r="S242" s="412"/>
      <c r="T242" s="414"/>
      <c r="U242" s="493"/>
      <c r="V242" s="493"/>
      <c r="W242" s="493"/>
      <c r="X242" s="494"/>
      <c r="Y242" s="495"/>
      <c r="Z242" s="496"/>
      <c r="AA242" s="493"/>
      <c r="AB242" s="493"/>
      <c r="AC242" s="493"/>
      <c r="AD242" s="493"/>
      <c r="AE242" s="494"/>
      <c r="AF242" s="495"/>
      <c r="AG242" s="496"/>
      <c r="AH242" s="493"/>
      <c r="AI242" s="493"/>
      <c r="AJ242" s="493"/>
      <c r="AK242" s="493"/>
      <c r="AL242" s="494"/>
      <c r="AM242" s="55"/>
      <c r="AN242" s="22"/>
      <c r="AO242" s="22"/>
      <c r="AP242" s="56"/>
    </row>
    <row r="243" spans="1:42" ht="25.5" customHeight="1" x14ac:dyDescent="0.2">
      <c r="A243" s="63" t="s">
        <v>16</v>
      </c>
      <c r="B243" s="497"/>
      <c r="C243" s="497" t="s">
        <v>201</v>
      </c>
      <c r="D243" s="499" t="s">
        <v>202</v>
      </c>
      <c r="E243" s="64" t="s">
        <v>122</v>
      </c>
      <c r="F243" s="64">
        <v>2020</v>
      </c>
      <c r="G243" s="501" t="s">
        <v>123</v>
      </c>
      <c r="H243" s="66" t="s">
        <v>213</v>
      </c>
      <c r="I243" s="64" t="s">
        <v>125</v>
      </c>
      <c r="J243" s="503" t="s">
        <v>203</v>
      </c>
      <c r="K243" s="65">
        <v>749</v>
      </c>
      <c r="L243" s="505">
        <v>337</v>
      </c>
      <c r="M243" s="505">
        <v>23</v>
      </c>
      <c r="N243" s="506">
        <v>223</v>
      </c>
      <c r="O243" s="508">
        <v>138</v>
      </c>
      <c r="P243" s="505">
        <v>446</v>
      </c>
      <c r="Q243" s="510">
        <v>7</v>
      </c>
      <c r="R243" s="514"/>
      <c r="S243" s="408"/>
      <c r="T243" s="406"/>
      <c r="U243" s="512"/>
      <c r="V243" s="512"/>
      <c r="W243" s="512"/>
      <c r="X243" s="513"/>
      <c r="Y243" s="514"/>
      <c r="Z243" s="515"/>
      <c r="AA243" s="512"/>
      <c r="AB243" s="512"/>
      <c r="AC243" s="512"/>
      <c r="AD243" s="512"/>
      <c r="AE243" s="513"/>
      <c r="AF243" s="514"/>
      <c r="AG243" s="515"/>
      <c r="AH243" s="512"/>
      <c r="AI243" s="512"/>
      <c r="AJ243" s="512"/>
      <c r="AK243" s="512"/>
      <c r="AL243" s="513"/>
      <c r="AM243" s="68"/>
      <c r="AN243" s="64"/>
      <c r="AO243" s="64"/>
      <c r="AP243" s="69"/>
    </row>
    <row r="244" spans="1:42" ht="25.5" customHeight="1" x14ac:dyDescent="0.2">
      <c r="A244" s="63" t="s">
        <v>16</v>
      </c>
      <c r="B244" s="530"/>
      <c r="C244" s="530"/>
      <c r="D244" s="532"/>
      <c r="E244" s="66" t="s">
        <v>128</v>
      </c>
      <c r="F244" s="64">
        <v>2020</v>
      </c>
      <c r="G244" s="534"/>
      <c r="H244" s="66" t="s">
        <v>213</v>
      </c>
      <c r="I244" s="64" t="s">
        <v>129</v>
      </c>
      <c r="J244" s="535"/>
      <c r="K244" s="65">
        <v>538</v>
      </c>
      <c r="L244" s="468"/>
      <c r="M244" s="468"/>
      <c r="N244" s="537"/>
      <c r="O244" s="539"/>
      <c r="P244" s="468"/>
      <c r="Q244" s="541"/>
      <c r="R244" s="514"/>
      <c r="S244" s="431"/>
      <c r="T244" s="407"/>
      <c r="U244" s="512"/>
      <c r="V244" s="512"/>
      <c r="W244" s="512"/>
      <c r="X244" s="513"/>
      <c r="Y244" s="514"/>
      <c r="Z244" s="515"/>
      <c r="AA244" s="512"/>
      <c r="AB244" s="512"/>
      <c r="AC244" s="512"/>
      <c r="AD244" s="512"/>
      <c r="AE244" s="513"/>
      <c r="AF244" s="514"/>
      <c r="AG244" s="515"/>
      <c r="AH244" s="512"/>
      <c r="AI244" s="512"/>
      <c r="AJ244" s="512"/>
      <c r="AK244" s="512"/>
      <c r="AL244" s="513"/>
      <c r="AM244" s="68"/>
      <c r="AN244" s="64"/>
      <c r="AO244" s="64"/>
      <c r="AP244" s="69"/>
    </row>
    <row r="245" spans="1:42" ht="38.25" x14ac:dyDescent="0.2">
      <c r="A245" s="63" t="s">
        <v>16</v>
      </c>
      <c r="B245" s="531"/>
      <c r="C245" s="531"/>
      <c r="D245" s="533"/>
      <c r="E245" s="66" t="s">
        <v>152</v>
      </c>
      <c r="F245" s="64">
        <v>2020</v>
      </c>
      <c r="G245" s="206" t="s">
        <v>153</v>
      </c>
      <c r="H245" s="66" t="s">
        <v>213</v>
      </c>
      <c r="I245" s="64" t="s">
        <v>154</v>
      </c>
      <c r="J245" s="218" t="s">
        <v>155</v>
      </c>
      <c r="K245" s="65">
        <v>712</v>
      </c>
      <c r="L245" s="536"/>
      <c r="M245" s="536"/>
      <c r="N245" s="538"/>
      <c r="O245" s="540"/>
      <c r="P245" s="536"/>
      <c r="Q245" s="542"/>
      <c r="R245" s="68">
        <v>148</v>
      </c>
      <c r="S245" s="67" t="s">
        <v>127</v>
      </c>
      <c r="T245" s="246">
        <v>25.7</v>
      </c>
      <c r="U245" s="244">
        <v>21.6</v>
      </c>
      <c r="V245" s="244">
        <v>52.7</v>
      </c>
      <c r="W245" s="244">
        <v>21.6</v>
      </c>
      <c r="X245" s="247" t="s">
        <v>133</v>
      </c>
      <c r="Y245" s="68">
        <v>147</v>
      </c>
      <c r="Z245" s="66" t="s">
        <v>127</v>
      </c>
      <c r="AA245" s="244">
        <v>64.599999999999994</v>
      </c>
      <c r="AB245" s="244" t="s">
        <v>133</v>
      </c>
      <c r="AC245" s="244">
        <v>32</v>
      </c>
      <c r="AD245" s="244">
        <v>53.1</v>
      </c>
      <c r="AE245" s="245">
        <v>11.6</v>
      </c>
      <c r="AF245" s="67"/>
      <c r="AG245" s="66"/>
      <c r="AH245" s="244"/>
      <c r="AI245" s="244"/>
      <c r="AJ245" s="244"/>
      <c r="AK245" s="244"/>
      <c r="AL245" s="245"/>
      <c r="AM245" s="68"/>
      <c r="AN245" s="64"/>
      <c r="AO245" s="64"/>
      <c r="AP245" s="69"/>
    </row>
    <row r="246" spans="1:42" ht="25.5" customHeight="1" x14ac:dyDescent="0.2">
      <c r="A246" s="57" t="s">
        <v>16</v>
      </c>
      <c r="B246" s="516"/>
      <c r="C246" s="516" t="s">
        <v>204</v>
      </c>
      <c r="D246" s="518" t="s">
        <v>205</v>
      </c>
      <c r="E246" s="22" t="s">
        <v>122</v>
      </c>
      <c r="F246" s="22">
        <v>2020</v>
      </c>
      <c r="G246" s="520" t="s">
        <v>123</v>
      </c>
      <c r="H246" s="23" t="s">
        <v>213</v>
      </c>
      <c r="I246" s="22" t="s">
        <v>125</v>
      </c>
      <c r="J246" s="521" t="s">
        <v>206</v>
      </c>
      <c r="K246" s="58">
        <v>624</v>
      </c>
      <c r="L246" s="522">
        <v>127</v>
      </c>
      <c r="M246" s="522">
        <v>19</v>
      </c>
      <c r="N246" s="524">
        <v>84</v>
      </c>
      <c r="O246" s="526">
        <v>42</v>
      </c>
      <c r="P246" s="522">
        <v>234</v>
      </c>
      <c r="Q246" s="528" t="s">
        <v>133</v>
      </c>
      <c r="R246" s="495"/>
      <c r="S246" s="411"/>
      <c r="T246" s="418"/>
      <c r="U246" s="493"/>
      <c r="V246" s="493"/>
      <c r="W246" s="493"/>
      <c r="X246" s="494"/>
      <c r="Y246" s="495"/>
      <c r="Z246" s="496"/>
      <c r="AA246" s="493"/>
      <c r="AB246" s="493"/>
      <c r="AC246" s="493"/>
      <c r="AD246" s="493"/>
      <c r="AE246" s="494"/>
      <c r="AF246" s="495"/>
      <c r="AG246" s="496"/>
      <c r="AH246" s="493"/>
      <c r="AI246" s="493"/>
      <c r="AJ246" s="493"/>
      <c r="AK246" s="493"/>
      <c r="AL246" s="494"/>
      <c r="AM246" s="55"/>
      <c r="AN246" s="22"/>
      <c r="AO246" s="22"/>
      <c r="AP246" s="56"/>
    </row>
    <row r="247" spans="1:42" ht="25.5" customHeight="1" x14ac:dyDescent="0.2">
      <c r="A247" s="57" t="s">
        <v>16</v>
      </c>
      <c r="B247" s="517"/>
      <c r="C247" s="517"/>
      <c r="D247" s="519"/>
      <c r="E247" s="23" t="s">
        <v>128</v>
      </c>
      <c r="F247" s="22">
        <v>2020</v>
      </c>
      <c r="G247" s="477"/>
      <c r="H247" s="23" t="s">
        <v>213</v>
      </c>
      <c r="I247" s="172" t="s">
        <v>129</v>
      </c>
      <c r="J247" s="479"/>
      <c r="K247" s="58">
        <v>330</v>
      </c>
      <c r="L247" s="523"/>
      <c r="M247" s="523"/>
      <c r="N247" s="525"/>
      <c r="O247" s="527"/>
      <c r="P247" s="523"/>
      <c r="Q247" s="529"/>
      <c r="R247" s="495"/>
      <c r="S247" s="412"/>
      <c r="T247" s="414"/>
      <c r="U247" s="493"/>
      <c r="V247" s="493"/>
      <c r="W247" s="493"/>
      <c r="X247" s="494"/>
      <c r="Y247" s="495"/>
      <c r="Z247" s="496"/>
      <c r="AA247" s="493"/>
      <c r="AB247" s="493"/>
      <c r="AC247" s="493"/>
      <c r="AD247" s="493"/>
      <c r="AE247" s="494"/>
      <c r="AF247" s="495"/>
      <c r="AG247" s="496"/>
      <c r="AH247" s="493"/>
      <c r="AI247" s="493"/>
      <c r="AJ247" s="493"/>
      <c r="AK247" s="493"/>
      <c r="AL247" s="494"/>
      <c r="AM247" s="55"/>
      <c r="AN247" s="22"/>
      <c r="AO247" s="22"/>
      <c r="AP247" s="56"/>
    </row>
    <row r="248" spans="1:42" ht="25.5" customHeight="1" x14ac:dyDescent="0.2">
      <c r="A248" s="63" t="s">
        <v>16</v>
      </c>
      <c r="B248" s="497"/>
      <c r="C248" s="497" t="s">
        <v>207</v>
      </c>
      <c r="D248" s="499" t="s">
        <v>208</v>
      </c>
      <c r="E248" s="64" t="s">
        <v>122</v>
      </c>
      <c r="F248" s="64">
        <v>2020</v>
      </c>
      <c r="G248" s="501" t="s">
        <v>123</v>
      </c>
      <c r="H248" s="66" t="s">
        <v>213</v>
      </c>
      <c r="I248" s="64" t="s">
        <v>125</v>
      </c>
      <c r="J248" s="503" t="s">
        <v>209</v>
      </c>
      <c r="K248" s="65">
        <v>623</v>
      </c>
      <c r="L248" s="505">
        <v>334</v>
      </c>
      <c r="M248" s="505">
        <v>33</v>
      </c>
      <c r="N248" s="506">
        <v>135</v>
      </c>
      <c r="O248" s="508">
        <v>70</v>
      </c>
      <c r="P248" s="505">
        <v>315</v>
      </c>
      <c r="Q248" s="510">
        <v>5</v>
      </c>
      <c r="R248" s="466"/>
      <c r="S248" s="408"/>
      <c r="T248" s="406"/>
      <c r="U248" s="462"/>
      <c r="V248" s="462"/>
      <c r="W248" s="462"/>
      <c r="X248" s="464"/>
      <c r="Y248" s="466"/>
      <c r="Z248" s="468"/>
      <c r="AA248" s="462"/>
      <c r="AB248" s="462"/>
      <c r="AC248" s="462"/>
      <c r="AD248" s="462"/>
      <c r="AE248" s="464"/>
      <c r="AF248" s="466"/>
      <c r="AG248" s="468"/>
      <c r="AH248" s="462"/>
      <c r="AI248" s="462"/>
      <c r="AJ248" s="462"/>
      <c r="AK248" s="462"/>
      <c r="AL248" s="464"/>
      <c r="AM248" s="68"/>
      <c r="AN248" s="64"/>
      <c r="AO248" s="64"/>
      <c r="AP248" s="69"/>
    </row>
    <row r="249" spans="1:42" ht="25.5" customHeight="1" thickBot="1" x14ac:dyDescent="0.25">
      <c r="A249" s="153" t="s">
        <v>16</v>
      </c>
      <c r="B249" s="498"/>
      <c r="C249" s="498"/>
      <c r="D249" s="500"/>
      <c r="E249" s="154" t="s">
        <v>128</v>
      </c>
      <c r="F249" s="155">
        <v>2020</v>
      </c>
      <c r="G249" s="502"/>
      <c r="H249" s="154" t="s">
        <v>213</v>
      </c>
      <c r="I249" s="155" t="s">
        <v>129</v>
      </c>
      <c r="J249" s="504"/>
      <c r="K249" s="156">
        <v>346</v>
      </c>
      <c r="L249" s="469"/>
      <c r="M249" s="469"/>
      <c r="N249" s="507"/>
      <c r="O249" s="509"/>
      <c r="P249" s="469"/>
      <c r="Q249" s="511"/>
      <c r="R249" s="467"/>
      <c r="S249" s="409"/>
      <c r="T249" s="410"/>
      <c r="U249" s="463"/>
      <c r="V249" s="463"/>
      <c r="W249" s="463"/>
      <c r="X249" s="465"/>
      <c r="Y249" s="467"/>
      <c r="Z249" s="469"/>
      <c r="AA249" s="463"/>
      <c r="AB249" s="463"/>
      <c r="AC249" s="463"/>
      <c r="AD249" s="463"/>
      <c r="AE249" s="465"/>
      <c r="AF249" s="467"/>
      <c r="AG249" s="469"/>
      <c r="AH249" s="463"/>
      <c r="AI249" s="463"/>
      <c r="AJ249" s="463"/>
      <c r="AK249" s="463"/>
      <c r="AL249" s="465"/>
      <c r="AM249" s="157"/>
      <c r="AN249" s="155"/>
      <c r="AO249" s="155"/>
      <c r="AP249" s="158"/>
    </row>
    <row r="250" spans="1:42" ht="25.5" customHeight="1" x14ac:dyDescent="0.2">
      <c r="A250" s="105" t="s">
        <v>16</v>
      </c>
      <c r="B250" s="470"/>
      <c r="C250" s="470" t="s">
        <v>210</v>
      </c>
      <c r="D250" s="473" t="s">
        <v>79</v>
      </c>
      <c r="E250" s="28" t="s">
        <v>122</v>
      </c>
      <c r="F250" s="28">
        <v>2020</v>
      </c>
      <c r="G250" s="476" t="s">
        <v>123</v>
      </c>
      <c r="H250" s="107" t="s">
        <v>213</v>
      </c>
      <c r="I250" s="22" t="s">
        <v>125</v>
      </c>
      <c r="J250" s="478" t="s">
        <v>211</v>
      </c>
      <c r="K250" s="106">
        <v>0</v>
      </c>
      <c r="L250" s="446">
        <v>546</v>
      </c>
      <c r="M250" s="446">
        <v>112</v>
      </c>
      <c r="N250" s="484">
        <v>118</v>
      </c>
      <c r="O250" s="487">
        <v>115</v>
      </c>
      <c r="P250" s="446">
        <v>570</v>
      </c>
      <c r="Q250" s="490">
        <v>6</v>
      </c>
      <c r="R250" s="444"/>
      <c r="S250" s="415"/>
      <c r="T250" s="413"/>
      <c r="U250" s="448"/>
      <c r="V250" s="448"/>
      <c r="W250" s="448"/>
      <c r="X250" s="442"/>
      <c r="Y250" s="444"/>
      <c r="Z250" s="446"/>
      <c r="AA250" s="448"/>
      <c r="AB250" s="448"/>
      <c r="AC250" s="448"/>
      <c r="AD250" s="448"/>
      <c r="AE250" s="442"/>
      <c r="AF250" s="444"/>
      <c r="AG250" s="446"/>
      <c r="AH250" s="448"/>
      <c r="AI250" s="448"/>
      <c r="AJ250" s="448"/>
      <c r="AK250" s="448"/>
      <c r="AL250" s="442"/>
      <c r="AM250" s="108"/>
      <c r="AN250" s="28"/>
      <c r="AO250" s="28"/>
      <c r="AP250" s="109"/>
    </row>
    <row r="251" spans="1:42" ht="25.5" customHeight="1" x14ac:dyDescent="0.2">
      <c r="A251" s="57" t="s">
        <v>16</v>
      </c>
      <c r="B251" s="471"/>
      <c r="C251" s="471"/>
      <c r="D251" s="474"/>
      <c r="E251" s="23" t="s">
        <v>128</v>
      </c>
      <c r="F251" s="22">
        <v>2020</v>
      </c>
      <c r="G251" s="477"/>
      <c r="H251" s="23" t="s">
        <v>213</v>
      </c>
      <c r="I251" s="172" t="s">
        <v>129</v>
      </c>
      <c r="J251" s="479"/>
      <c r="K251" s="58">
        <v>573</v>
      </c>
      <c r="L251" s="447"/>
      <c r="M251" s="447"/>
      <c r="N251" s="485"/>
      <c r="O251" s="488"/>
      <c r="P251" s="447"/>
      <c r="Q251" s="491"/>
      <c r="R251" s="445"/>
      <c r="S251" s="412"/>
      <c r="T251" s="414"/>
      <c r="U251" s="449"/>
      <c r="V251" s="449"/>
      <c r="W251" s="449"/>
      <c r="X251" s="443"/>
      <c r="Y251" s="445"/>
      <c r="Z251" s="447"/>
      <c r="AA251" s="449"/>
      <c r="AB251" s="449"/>
      <c r="AC251" s="449"/>
      <c r="AD251" s="449"/>
      <c r="AE251" s="443"/>
      <c r="AF251" s="445"/>
      <c r="AG251" s="447"/>
      <c r="AH251" s="449"/>
      <c r="AI251" s="449"/>
      <c r="AJ251" s="449"/>
      <c r="AK251" s="449"/>
      <c r="AL251" s="443"/>
      <c r="AM251" s="55"/>
      <c r="AN251" s="22"/>
      <c r="AO251" s="22"/>
      <c r="AP251" s="56"/>
    </row>
    <row r="252" spans="1:42" ht="39" thickBot="1" x14ac:dyDescent="0.25">
      <c r="A252" s="100" t="s">
        <v>16</v>
      </c>
      <c r="B252" s="472"/>
      <c r="C252" s="472"/>
      <c r="D252" s="475"/>
      <c r="E252" s="101" t="s">
        <v>152</v>
      </c>
      <c r="F252" s="102">
        <v>2020</v>
      </c>
      <c r="G252" s="207" t="s">
        <v>153</v>
      </c>
      <c r="H252" s="101" t="s">
        <v>213</v>
      </c>
      <c r="I252" s="102" t="s">
        <v>154</v>
      </c>
      <c r="J252" s="217" t="s">
        <v>155</v>
      </c>
      <c r="K252" s="103">
        <v>470</v>
      </c>
      <c r="L252" s="483"/>
      <c r="M252" s="483"/>
      <c r="N252" s="486"/>
      <c r="O252" s="489"/>
      <c r="P252" s="483"/>
      <c r="Q252" s="492"/>
      <c r="R252" s="184">
        <v>97</v>
      </c>
      <c r="S252" s="183" t="s">
        <v>127</v>
      </c>
      <c r="T252" s="241">
        <v>19.600000000000001</v>
      </c>
      <c r="U252" s="248">
        <v>25.8</v>
      </c>
      <c r="V252" s="248">
        <v>54.6</v>
      </c>
      <c r="W252" s="248">
        <v>15.5</v>
      </c>
      <c r="X252" s="249" t="s">
        <v>133</v>
      </c>
      <c r="Y252" s="184">
        <v>96</v>
      </c>
      <c r="Z252" s="53" t="s">
        <v>127</v>
      </c>
      <c r="AA252" s="248">
        <v>56.3</v>
      </c>
      <c r="AB252" s="248" t="s">
        <v>133</v>
      </c>
      <c r="AC252" s="248">
        <v>35.4</v>
      </c>
      <c r="AD252" s="248">
        <v>41.7</v>
      </c>
      <c r="AE252" s="251">
        <v>14.6</v>
      </c>
      <c r="AF252" s="183"/>
      <c r="AG252" s="53"/>
      <c r="AH252" s="248"/>
      <c r="AI252" s="248"/>
      <c r="AJ252" s="248"/>
      <c r="AK252" s="248"/>
      <c r="AL252" s="251"/>
      <c r="AM252" s="104"/>
      <c r="AN252" s="102"/>
      <c r="AO252" s="102"/>
      <c r="AP252" s="122"/>
    </row>
    <row r="253" spans="1:42" ht="38.25" x14ac:dyDescent="0.2">
      <c r="A253" s="159" t="s">
        <v>16</v>
      </c>
      <c r="B253" s="450"/>
      <c r="C253" s="450" t="s">
        <v>212</v>
      </c>
      <c r="D253" s="452" t="s">
        <v>83</v>
      </c>
      <c r="E253" s="160" t="s">
        <v>128</v>
      </c>
      <c r="F253" s="161">
        <v>2020</v>
      </c>
      <c r="G253" s="208" t="s">
        <v>123</v>
      </c>
      <c r="H253" s="160" t="s">
        <v>213</v>
      </c>
      <c r="I253" s="161" t="s">
        <v>129</v>
      </c>
      <c r="J253" s="212" t="s">
        <v>187</v>
      </c>
      <c r="K253" s="162"/>
      <c r="L253" s="454"/>
      <c r="M253" s="454"/>
      <c r="N253" s="456"/>
      <c r="O253" s="458"/>
      <c r="P253" s="454"/>
      <c r="Q253" s="460"/>
      <c r="R253" s="254"/>
      <c r="S253" s="277"/>
      <c r="T253" s="278"/>
      <c r="U253" s="279"/>
      <c r="V253" s="279"/>
      <c r="W253" s="279"/>
      <c r="X253" s="280"/>
      <c r="Y253" s="254"/>
      <c r="Z253" s="281"/>
      <c r="AA253" s="279"/>
      <c r="AB253" s="279"/>
      <c r="AC253" s="279"/>
      <c r="AD253" s="279"/>
      <c r="AE253" s="280"/>
      <c r="AF253" s="254"/>
      <c r="AG253" s="281"/>
      <c r="AH253" s="279"/>
      <c r="AI253" s="279"/>
      <c r="AJ253" s="279"/>
      <c r="AK253" s="279"/>
      <c r="AL253" s="280"/>
      <c r="AM253" s="163"/>
      <c r="AN253" s="161"/>
      <c r="AO253" s="161"/>
      <c r="AP253" s="164"/>
    </row>
    <row r="254" spans="1:42" ht="39" thickBot="1" x14ac:dyDescent="0.25">
      <c r="A254" s="93" t="s">
        <v>16</v>
      </c>
      <c r="B254" s="451"/>
      <c r="C254" s="451"/>
      <c r="D254" s="453"/>
      <c r="E254" s="94" t="s">
        <v>152</v>
      </c>
      <c r="F254" s="94">
        <v>2020</v>
      </c>
      <c r="G254" s="209" t="s">
        <v>153</v>
      </c>
      <c r="H254" s="95" t="s">
        <v>213</v>
      </c>
      <c r="I254" s="94" t="s">
        <v>154</v>
      </c>
      <c r="J254" s="216" t="s">
        <v>155</v>
      </c>
      <c r="K254" s="96"/>
      <c r="L254" s="455"/>
      <c r="M254" s="455"/>
      <c r="N254" s="457"/>
      <c r="O254" s="459"/>
      <c r="P254" s="455"/>
      <c r="Q254" s="461"/>
      <c r="R254" s="97"/>
      <c r="S254" s="282"/>
      <c r="T254" s="283"/>
      <c r="U254" s="284"/>
      <c r="V254" s="284"/>
      <c r="W254" s="284"/>
      <c r="X254" s="285"/>
      <c r="Y254" s="97"/>
      <c r="Z254" s="286"/>
      <c r="AA254" s="284"/>
      <c r="AB254" s="284"/>
      <c r="AC254" s="284"/>
      <c r="AD254" s="284"/>
      <c r="AE254" s="285"/>
      <c r="AF254" s="97"/>
      <c r="AG254" s="286"/>
      <c r="AH254" s="284"/>
      <c r="AI254" s="284"/>
      <c r="AJ254" s="284"/>
      <c r="AK254" s="284"/>
      <c r="AL254" s="285"/>
      <c r="AM254" s="97"/>
      <c r="AN254" s="98"/>
      <c r="AO254" s="98"/>
      <c r="AP254" s="99"/>
    </row>
    <row r="255" spans="1:42" ht="13.5" thickBot="1" x14ac:dyDescent="0.25">
      <c r="A255" s="188"/>
      <c r="B255" s="188"/>
      <c r="C255" s="188"/>
      <c r="D255" s="189"/>
      <c r="E255" s="188"/>
      <c r="F255" s="188"/>
      <c r="G255" s="188"/>
      <c r="H255" s="188"/>
      <c r="I255" s="188"/>
      <c r="J255" s="188"/>
      <c r="K255" s="188"/>
      <c r="L255" s="188"/>
      <c r="M255" s="188"/>
      <c r="N255" s="188"/>
      <c r="O255" s="188"/>
      <c r="P255" s="188"/>
      <c r="Q255" s="188"/>
      <c r="R255" s="188"/>
      <c r="S255" s="188"/>
      <c r="T255" s="250"/>
      <c r="U255" s="250"/>
      <c r="V255" s="250"/>
      <c r="W255" s="250"/>
      <c r="X255" s="250"/>
      <c r="Y255" s="188"/>
      <c r="Z255" s="188"/>
      <c r="AA255" s="250"/>
      <c r="AB255" s="250"/>
      <c r="AC255" s="250"/>
      <c r="AD255" s="250"/>
      <c r="AE255" s="250"/>
      <c r="AF255" s="275"/>
      <c r="AG255" s="275"/>
      <c r="AH255" s="276"/>
      <c r="AI255" s="276"/>
      <c r="AJ255" s="276"/>
      <c r="AK255" s="276"/>
      <c r="AL255" s="276"/>
      <c r="AM255" s="188"/>
      <c r="AN255" s="188"/>
      <c r="AO255" s="188"/>
      <c r="AP255" s="188"/>
    </row>
    <row r="256" spans="1:42" ht="25.5" customHeight="1" x14ac:dyDescent="0.2">
      <c r="A256" s="175" t="s">
        <v>16</v>
      </c>
      <c r="B256" s="470"/>
      <c r="C256" s="470" t="s">
        <v>121</v>
      </c>
      <c r="D256" s="473" t="s">
        <v>14</v>
      </c>
      <c r="E256" s="176" t="s">
        <v>122</v>
      </c>
      <c r="F256" s="176">
        <v>2019</v>
      </c>
      <c r="G256" s="476" t="s">
        <v>123</v>
      </c>
      <c r="H256" s="52" t="s">
        <v>124</v>
      </c>
      <c r="I256" s="176" t="s">
        <v>125</v>
      </c>
      <c r="J256" s="715" t="s">
        <v>126</v>
      </c>
      <c r="K256" s="177">
        <v>509</v>
      </c>
      <c r="L256" s="446">
        <v>41</v>
      </c>
      <c r="M256" s="446" t="s">
        <v>133</v>
      </c>
      <c r="N256" s="484">
        <v>58</v>
      </c>
      <c r="O256" s="487">
        <v>4</v>
      </c>
      <c r="P256" s="446">
        <v>81</v>
      </c>
      <c r="Q256" s="490">
        <v>2</v>
      </c>
      <c r="R256" s="444">
        <v>336</v>
      </c>
      <c r="S256" s="415" t="s">
        <v>127</v>
      </c>
      <c r="T256" s="413">
        <v>65.2</v>
      </c>
      <c r="U256" s="448">
        <v>11.3</v>
      </c>
      <c r="V256" s="448">
        <v>23.5</v>
      </c>
      <c r="W256" s="448">
        <v>33.299999999999997</v>
      </c>
      <c r="X256" s="442">
        <v>31.8</v>
      </c>
      <c r="Y256" s="444">
        <v>336</v>
      </c>
      <c r="Z256" s="415" t="s">
        <v>127</v>
      </c>
      <c r="AA256" s="448">
        <v>69.3</v>
      </c>
      <c r="AB256" s="448">
        <v>8.6</v>
      </c>
      <c r="AC256" s="448">
        <v>22</v>
      </c>
      <c r="AD256" s="448">
        <v>35.700000000000003</v>
      </c>
      <c r="AE256" s="442">
        <v>33.6</v>
      </c>
      <c r="AF256" s="444">
        <v>75</v>
      </c>
      <c r="AG256" s="446" t="s">
        <v>127</v>
      </c>
      <c r="AH256" s="448">
        <v>53.3</v>
      </c>
      <c r="AI256" s="448" t="s">
        <v>133</v>
      </c>
      <c r="AJ256" s="448">
        <v>36</v>
      </c>
      <c r="AK256" s="448">
        <v>41.3</v>
      </c>
      <c r="AL256" s="442" t="s">
        <v>133</v>
      </c>
      <c r="AM256" s="60"/>
      <c r="AN256" s="61"/>
      <c r="AO256" s="61"/>
      <c r="AP256" s="62"/>
    </row>
    <row r="257" spans="1:42" ht="25.5" customHeight="1" thickBot="1" x14ac:dyDescent="0.25">
      <c r="A257" s="179" t="s">
        <v>16</v>
      </c>
      <c r="B257" s="472"/>
      <c r="C257" s="472"/>
      <c r="D257" s="475"/>
      <c r="E257" s="53" t="s">
        <v>128</v>
      </c>
      <c r="F257" s="180">
        <v>2019</v>
      </c>
      <c r="G257" s="645"/>
      <c r="H257" s="53" t="s">
        <v>124</v>
      </c>
      <c r="I257" s="181" t="s">
        <v>129</v>
      </c>
      <c r="J257" s="716"/>
      <c r="K257" s="182">
        <v>117</v>
      </c>
      <c r="L257" s="483"/>
      <c r="M257" s="483"/>
      <c r="N257" s="486"/>
      <c r="O257" s="489"/>
      <c r="P257" s="483"/>
      <c r="Q257" s="492"/>
      <c r="R257" s="648"/>
      <c r="S257" s="416"/>
      <c r="T257" s="417"/>
      <c r="U257" s="615"/>
      <c r="V257" s="615"/>
      <c r="W257" s="615"/>
      <c r="X257" s="617"/>
      <c r="Y257" s="648"/>
      <c r="Z257" s="416"/>
      <c r="AA257" s="615"/>
      <c r="AB257" s="615"/>
      <c r="AC257" s="615"/>
      <c r="AD257" s="615"/>
      <c r="AE257" s="617"/>
      <c r="AF257" s="648"/>
      <c r="AG257" s="483"/>
      <c r="AH257" s="615"/>
      <c r="AI257" s="615"/>
      <c r="AJ257" s="615"/>
      <c r="AK257" s="615"/>
      <c r="AL257" s="617"/>
      <c r="AM257" s="185"/>
      <c r="AN257" s="186"/>
      <c r="AO257" s="186"/>
      <c r="AP257" s="187"/>
    </row>
    <row r="258" spans="1:42" ht="25.5" customHeight="1" x14ac:dyDescent="0.2">
      <c r="A258" s="110" t="s">
        <v>16</v>
      </c>
      <c r="B258" s="701"/>
      <c r="C258" s="701" t="s">
        <v>130</v>
      </c>
      <c r="D258" s="703" t="s">
        <v>26</v>
      </c>
      <c r="E258" s="111" t="s">
        <v>122</v>
      </c>
      <c r="F258" s="111">
        <v>2019</v>
      </c>
      <c r="G258" s="705" t="s">
        <v>123</v>
      </c>
      <c r="H258" s="113" t="s">
        <v>131</v>
      </c>
      <c r="I258" s="111" t="s">
        <v>125</v>
      </c>
      <c r="J258" s="707" t="s">
        <v>132</v>
      </c>
      <c r="K258" s="112">
        <v>241</v>
      </c>
      <c r="L258" s="697">
        <v>219</v>
      </c>
      <c r="M258" s="697">
        <v>50</v>
      </c>
      <c r="N258" s="709">
        <v>28</v>
      </c>
      <c r="O258" s="711">
        <v>27</v>
      </c>
      <c r="P258" s="697">
        <v>178</v>
      </c>
      <c r="Q258" s="713">
        <v>2</v>
      </c>
      <c r="R258" s="695">
        <v>117</v>
      </c>
      <c r="S258" s="434" t="s">
        <v>127</v>
      </c>
      <c r="T258" s="436">
        <v>33.299999999999997</v>
      </c>
      <c r="U258" s="699">
        <v>40.200000000000003</v>
      </c>
      <c r="V258" s="699">
        <v>26.5</v>
      </c>
      <c r="W258" s="699">
        <v>20.5</v>
      </c>
      <c r="X258" s="693">
        <v>12.8</v>
      </c>
      <c r="Y258" s="695">
        <v>117</v>
      </c>
      <c r="Z258" s="434" t="s">
        <v>127</v>
      </c>
      <c r="AA258" s="699">
        <v>34.200000000000003</v>
      </c>
      <c r="AB258" s="699">
        <v>39.299999999999997</v>
      </c>
      <c r="AC258" s="699">
        <v>26.5</v>
      </c>
      <c r="AD258" s="699">
        <v>27.4</v>
      </c>
      <c r="AE258" s="693" t="s">
        <v>133</v>
      </c>
      <c r="AF258" s="695">
        <v>32</v>
      </c>
      <c r="AG258" s="697">
        <v>5.9</v>
      </c>
      <c r="AH258" s="699" t="s">
        <v>133</v>
      </c>
      <c r="AI258" s="699">
        <v>50</v>
      </c>
      <c r="AJ258" s="699">
        <v>37.5</v>
      </c>
      <c r="AK258" s="699" t="s">
        <v>133</v>
      </c>
      <c r="AL258" s="693" t="s">
        <v>133</v>
      </c>
      <c r="AM258" s="114"/>
      <c r="AN258" s="111"/>
      <c r="AO258" s="111"/>
      <c r="AP258" s="115"/>
    </row>
    <row r="259" spans="1:42" ht="25.5" customHeight="1" thickBot="1" x14ac:dyDescent="0.25">
      <c r="A259" s="116" t="s">
        <v>16</v>
      </c>
      <c r="B259" s="702"/>
      <c r="C259" s="702"/>
      <c r="D259" s="704"/>
      <c r="E259" s="117" t="s">
        <v>128</v>
      </c>
      <c r="F259" s="118">
        <v>2019</v>
      </c>
      <c r="G259" s="706"/>
      <c r="H259" s="117" t="s">
        <v>124</v>
      </c>
      <c r="I259" s="118" t="s">
        <v>129</v>
      </c>
      <c r="J259" s="708"/>
      <c r="K259" s="119">
        <v>28</v>
      </c>
      <c r="L259" s="698"/>
      <c r="M259" s="698"/>
      <c r="N259" s="710"/>
      <c r="O259" s="712"/>
      <c r="P259" s="698"/>
      <c r="Q259" s="714"/>
      <c r="R259" s="696"/>
      <c r="S259" s="435"/>
      <c r="T259" s="437"/>
      <c r="U259" s="700"/>
      <c r="V259" s="700"/>
      <c r="W259" s="700"/>
      <c r="X259" s="694"/>
      <c r="Y259" s="696"/>
      <c r="Z259" s="435"/>
      <c r="AA259" s="700"/>
      <c r="AB259" s="700"/>
      <c r="AC259" s="700"/>
      <c r="AD259" s="700"/>
      <c r="AE259" s="694"/>
      <c r="AF259" s="696"/>
      <c r="AG259" s="698"/>
      <c r="AH259" s="700"/>
      <c r="AI259" s="700"/>
      <c r="AJ259" s="700"/>
      <c r="AK259" s="700"/>
      <c r="AL259" s="694"/>
      <c r="AM259" s="120"/>
      <c r="AN259" s="118"/>
      <c r="AO259" s="118"/>
      <c r="AP259" s="121"/>
    </row>
    <row r="260" spans="1:42" ht="25.5" customHeight="1" x14ac:dyDescent="0.2">
      <c r="A260" s="105" t="s">
        <v>16</v>
      </c>
      <c r="B260" s="470"/>
      <c r="C260" s="470" t="s">
        <v>134</v>
      </c>
      <c r="D260" s="473" t="s">
        <v>30</v>
      </c>
      <c r="E260" s="28" t="s">
        <v>122</v>
      </c>
      <c r="F260" s="28">
        <v>2019</v>
      </c>
      <c r="G260" s="476" t="s">
        <v>123</v>
      </c>
      <c r="H260" s="107"/>
      <c r="I260" s="22" t="s">
        <v>125</v>
      </c>
      <c r="J260" s="478" t="s">
        <v>136</v>
      </c>
      <c r="K260" s="106"/>
      <c r="L260" s="446"/>
      <c r="M260" s="446"/>
      <c r="N260" s="484"/>
      <c r="O260" s="487"/>
      <c r="P260" s="446"/>
      <c r="Q260" s="490"/>
      <c r="R260" s="444"/>
      <c r="S260" s="415"/>
      <c r="T260" s="413"/>
      <c r="U260" s="448"/>
      <c r="V260" s="448"/>
      <c r="W260" s="448"/>
      <c r="X260" s="442"/>
      <c r="Y260" s="444"/>
      <c r="Z260" s="446"/>
      <c r="AA260" s="448"/>
      <c r="AB260" s="448"/>
      <c r="AC260" s="448"/>
      <c r="AD260" s="448"/>
      <c r="AE260" s="442"/>
      <c r="AF260" s="444"/>
      <c r="AG260" s="446"/>
      <c r="AH260" s="448"/>
      <c r="AI260" s="448"/>
      <c r="AJ260" s="448"/>
      <c r="AK260" s="448"/>
      <c r="AL260" s="442"/>
      <c r="AM260" s="108"/>
      <c r="AN260" s="28"/>
      <c r="AO260" s="28"/>
      <c r="AP260" s="109"/>
    </row>
    <row r="261" spans="1:42" ht="25.5" customHeight="1" thickBot="1" x14ac:dyDescent="0.25">
      <c r="A261" s="100" t="s">
        <v>16</v>
      </c>
      <c r="B261" s="472"/>
      <c r="C261" s="472"/>
      <c r="D261" s="475"/>
      <c r="E261" s="101" t="s">
        <v>128</v>
      </c>
      <c r="F261" s="102">
        <v>2019</v>
      </c>
      <c r="G261" s="645"/>
      <c r="H261" s="101"/>
      <c r="I261" s="172" t="s">
        <v>129</v>
      </c>
      <c r="J261" s="646"/>
      <c r="K261" s="103"/>
      <c r="L261" s="483"/>
      <c r="M261" s="483"/>
      <c r="N261" s="486"/>
      <c r="O261" s="489"/>
      <c r="P261" s="483"/>
      <c r="Q261" s="492"/>
      <c r="R261" s="648"/>
      <c r="S261" s="416"/>
      <c r="T261" s="417"/>
      <c r="U261" s="615"/>
      <c r="V261" s="615"/>
      <c r="W261" s="615"/>
      <c r="X261" s="617"/>
      <c r="Y261" s="648"/>
      <c r="Z261" s="483"/>
      <c r="AA261" s="615"/>
      <c r="AB261" s="615"/>
      <c r="AC261" s="615"/>
      <c r="AD261" s="615"/>
      <c r="AE261" s="617"/>
      <c r="AF261" s="648"/>
      <c r="AG261" s="483"/>
      <c r="AH261" s="615"/>
      <c r="AI261" s="615"/>
      <c r="AJ261" s="615"/>
      <c r="AK261" s="615"/>
      <c r="AL261" s="617"/>
      <c r="AM261" s="104"/>
      <c r="AN261" s="102"/>
      <c r="AO261" s="102"/>
      <c r="AP261" s="122"/>
    </row>
    <row r="262" spans="1:42" ht="25.5" customHeight="1" x14ac:dyDescent="0.2">
      <c r="A262" s="123" t="s">
        <v>16</v>
      </c>
      <c r="B262" s="677"/>
      <c r="C262" s="677" t="s">
        <v>137</v>
      </c>
      <c r="D262" s="679" t="s">
        <v>34</v>
      </c>
      <c r="E262" s="124" t="s">
        <v>122</v>
      </c>
      <c r="F262" s="124">
        <v>2019</v>
      </c>
      <c r="G262" s="681" t="s">
        <v>123</v>
      </c>
      <c r="H262" s="126"/>
      <c r="I262" s="124" t="s">
        <v>125</v>
      </c>
      <c r="J262" s="683" t="s">
        <v>139</v>
      </c>
      <c r="K262" s="125"/>
      <c r="L262" s="675"/>
      <c r="M262" s="675"/>
      <c r="N262" s="685"/>
      <c r="O262" s="687"/>
      <c r="P262" s="675"/>
      <c r="Q262" s="689"/>
      <c r="R262" s="673"/>
      <c r="S262" s="691"/>
      <c r="T262" s="438"/>
      <c r="U262" s="440"/>
      <c r="V262" s="440"/>
      <c r="W262" s="440"/>
      <c r="X262" s="671"/>
      <c r="Y262" s="673"/>
      <c r="Z262" s="675"/>
      <c r="AA262" s="440"/>
      <c r="AB262" s="440"/>
      <c r="AC262" s="440"/>
      <c r="AD262" s="440"/>
      <c r="AE262" s="671"/>
      <c r="AF262" s="673"/>
      <c r="AG262" s="675"/>
      <c r="AH262" s="440"/>
      <c r="AI262" s="440"/>
      <c r="AJ262" s="440"/>
      <c r="AK262" s="440"/>
      <c r="AL262" s="671"/>
      <c r="AM262" s="127"/>
      <c r="AN262" s="124"/>
      <c r="AO262" s="124"/>
      <c r="AP262" s="128"/>
    </row>
    <row r="263" spans="1:42" ht="25.5" customHeight="1" thickBot="1" x14ac:dyDescent="0.25">
      <c r="A263" s="129" t="s">
        <v>16</v>
      </c>
      <c r="B263" s="678"/>
      <c r="C263" s="678"/>
      <c r="D263" s="680"/>
      <c r="E263" s="130" t="s">
        <v>128</v>
      </c>
      <c r="F263" s="131">
        <v>2019</v>
      </c>
      <c r="G263" s="682"/>
      <c r="H263" s="130"/>
      <c r="I263" s="131" t="s">
        <v>129</v>
      </c>
      <c r="J263" s="684"/>
      <c r="K263" s="132"/>
      <c r="L263" s="676"/>
      <c r="M263" s="676"/>
      <c r="N263" s="686"/>
      <c r="O263" s="688"/>
      <c r="P263" s="676"/>
      <c r="Q263" s="690"/>
      <c r="R263" s="674"/>
      <c r="S263" s="692"/>
      <c r="T263" s="439"/>
      <c r="U263" s="441"/>
      <c r="V263" s="441"/>
      <c r="W263" s="441"/>
      <c r="X263" s="672"/>
      <c r="Y263" s="674"/>
      <c r="Z263" s="676"/>
      <c r="AA263" s="441"/>
      <c r="AB263" s="441"/>
      <c r="AC263" s="441"/>
      <c r="AD263" s="441"/>
      <c r="AE263" s="672"/>
      <c r="AF263" s="674"/>
      <c r="AG263" s="676"/>
      <c r="AH263" s="441"/>
      <c r="AI263" s="441"/>
      <c r="AJ263" s="441"/>
      <c r="AK263" s="441"/>
      <c r="AL263" s="672"/>
      <c r="AM263" s="133"/>
      <c r="AN263" s="131"/>
      <c r="AO263" s="131"/>
      <c r="AP263" s="134"/>
    </row>
    <row r="264" spans="1:42" ht="25.5" customHeight="1" x14ac:dyDescent="0.2">
      <c r="A264" s="105" t="s">
        <v>16</v>
      </c>
      <c r="B264" s="470"/>
      <c r="C264" s="470" t="s">
        <v>140</v>
      </c>
      <c r="D264" s="473" t="s">
        <v>141</v>
      </c>
      <c r="E264" s="28" t="s">
        <v>122</v>
      </c>
      <c r="F264" s="28">
        <v>2019</v>
      </c>
      <c r="G264" s="476" t="s">
        <v>123</v>
      </c>
      <c r="H264" s="107" t="s">
        <v>124</v>
      </c>
      <c r="I264" s="22" t="s">
        <v>125</v>
      </c>
      <c r="J264" s="478" t="s">
        <v>142</v>
      </c>
      <c r="K264" s="106">
        <v>631</v>
      </c>
      <c r="L264" s="446">
        <v>83</v>
      </c>
      <c r="M264" s="446">
        <v>43</v>
      </c>
      <c r="N264" s="484">
        <v>77</v>
      </c>
      <c r="O264" s="487">
        <v>46</v>
      </c>
      <c r="P264" s="446">
        <v>171</v>
      </c>
      <c r="Q264" s="490">
        <v>1</v>
      </c>
      <c r="R264" s="444">
        <v>682</v>
      </c>
      <c r="S264" s="415" t="s">
        <v>127</v>
      </c>
      <c r="T264" s="413">
        <v>66</v>
      </c>
      <c r="U264" s="448">
        <v>12.3</v>
      </c>
      <c r="V264" s="448">
        <v>21.7</v>
      </c>
      <c r="W264" s="448">
        <v>29.6</v>
      </c>
      <c r="X264" s="442">
        <v>36.4</v>
      </c>
      <c r="Y264" s="444">
        <v>683</v>
      </c>
      <c r="Z264" s="415" t="s">
        <v>127</v>
      </c>
      <c r="AA264" s="448">
        <v>75.8</v>
      </c>
      <c r="AB264" s="448">
        <v>7.8</v>
      </c>
      <c r="AC264" s="448">
        <v>16.399999999999999</v>
      </c>
      <c r="AD264" s="448">
        <v>37.6</v>
      </c>
      <c r="AE264" s="442">
        <v>38.200000000000003</v>
      </c>
      <c r="AF264" s="444">
        <v>225</v>
      </c>
      <c r="AG264" s="446" t="s">
        <v>127</v>
      </c>
      <c r="AH264" s="448">
        <v>65.3</v>
      </c>
      <c r="AI264" s="448">
        <v>6.7</v>
      </c>
      <c r="AJ264" s="448">
        <v>28</v>
      </c>
      <c r="AK264" s="448">
        <v>44.4</v>
      </c>
      <c r="AL264" s="442">
        <v>20.9</v>
      </c>
      <c r="AM264" s="108"/>
      <c r="AN264" s="28"/>
      <c r="AO264" s="28"/>
      <c r="AP264" s="109"/>
    </row>
    <row r="265" spans="1:42" ht="25.5" customHeight="1" x14ac:dyDescent="0.2">
      <c r="A265" s="57" t="s">
        <v>16</v>
      </c>
      <c r="B265" s="517"/>
      <c r="C265" s="517"/>
      <c r="D265" s="519"/>
      <c r="E265" s="23" t="s">
        <v>128</v>
      </c>
      <c r="F265" s="22">
        <v>2019</v>
      </c>
      <c r="G265" s="477"/>
      <c r="H265" s="23" t="s">
        <v>124</v>
      </c>
      <c r="I265" s="172" t="s">
        <v>129</v>
      </c>
      <c r="J265" s="479"/>
      <c r="K265" s="58">
        <v>371</v>
      </c>
      <c r="L265" s="523"/>
      <c r="M265" s="523"/>
      <c r="N265" s="525"/>
      <c r="O265" s="527"/>
      <c r="P265" s="523"/>
      <c r="Q265" s="529"/>
      <c r="R265" s="445"/>
      <c r="S265" s="412"/>
      <c r="T265" s="414"/>
      <c r="U265" s="449"/>
      <c r="V265" s="449"/>
      <c r="W265" s="449"/>
      <c r="X265" s="443"/>
      <c r="Y265" s="445"/>
      <c r="Z265" s="412"/>
      <c r="AA265" s="449"/>
      <c r="AB265" s="449"/>
      <c r="AC265" s="449"/>
      <c r="AD265" s="449"/>
      <c r="AE265" s="443"/>
      <c r="AF265" s="445"/>
      <c r="AG265" s="447"/>
      <c r="AH265" s="449"/>
      <c r="AI265" s="449"/>
      <c r="AJ265" s="449"/>
      <c r="AK265" s="449"/>
      <c r="AL265" s="443"/>
      <c r="AM265" s="55"/>
      <c r="AN265" s="22"/>
      <c r="AO265" s="22"/>
      <c r="AP265" s="56"/>
    </row>
    <row r="266" spans="1:42" ht="25.5" customHeight="1" x14ac:dyDescent="0.2">
      <c r="A266" s="70" t="s">
        <v>16</v>
      </c>
      <c r="B266" s="649"/>
      <c r="C266" s="649" t="s">
        <v>143</v>
      </c>
      <c r="D266" s="652" t="s">
        <v>144</v>
      </c>
      <c r="E266" s="71" t="s">
        <v>122</v>
      </c>
      <c r="F266" s="71">
        <v>2019</v>
      </c>
      <c r="G266" s="655" t="s">
        <v>123</v>
      </c>
      <c r="H266" s="73" t="s">
        <v>124</v>
      </c>
      <c r="I266" s="71" t="s">
        <v>125</v>
      </c>
      <c r="J266" s="657" t="s">
        <v>145</v>
      </c>
      <c r="K266" s="72">
        <v>627</v>
      </c>
      <c r="L266" s="659">
        <v>275</v>
      </c>
      <c r="M266" s="659">
        <v>41</v>
      </c>
      <c r="N266" s="662">
        <v>97</v>
      </c>
      <c r="O266" s="665">
        <v>88</v>
      </c>
      <c r="P266" s="659">
        <v>324</v>
      </c>
      <c r="Q266" s="668">
        <v>1</v>
      </c>
      <c r="R266" s="641">
        <v>638</v>
      </c>
      <c r="S266" s="419" t="s">
        <v>127</v>
      </c>
      <c r="T266" s="421">
        <v>46.6</v>
      </c>
      <c r="U266" s="643">
        <v>23.7</v>
      </c>
      <c r="V266" s="643">
        <v>29.8</v>
      </c>
      <c r="W266" s="643">
        <v>27.3</v>
      </c>
      <c r="X266" s="644">
        <v>19.3</v>
      </c>
      <c r="Y266" s="641">
        <v>638</v>
      </c>
      <c r="Z266" s="419" t="s">
        <v>127</v>
      </c>
      <c r="AA266" s="643">
        <v>64.7</v>
      </c>
      <c r="AB266" s="643">
        <v>13.5</v>
      </c>
      <c r="AC266" s="643">
        <v>21.8</v>
      </c>
      <c r="AD266" s="643">
        <v>40.1</v>
      </c>
      <c r="AE266" s="644">
        <v>24.6</v>
      </c>
      <c r="AF266" s="641">
        <v>201</v>
      </c>
      <c r="AG266" s="642" t="s">
        <v>127</v>
      </c>
      <c r="AH266" s="643">
        <v>38.799999999999997</v>
      </c>
      <c r="AI266" s="643">
        <v>18.899999999999999</v>
      </c>
      <c r="AJ266" s="643">
        <v>42.3</v>
      </c>
      <c r="AK266" s="643">
        <v>32.299999999999997</v>
      </c>
      <c r="AL266" s="644">
        <v>6.5</v>
      </c>
      <c r="AM266" s="74"/>
      <c r="AN266" s="71"/>
      <c r="AO266" s="71"/>
      <c r="AP266" s="75"/>
    </row>
    <row r="267" spans="1:42" ht="25.5" customHeight="1" x14ac:dyDescent="0.2">
      <c r="A267" s="70" t="s">
        <v>16</v>
      </c>
      <c r="B267" s="651"/>
      <c r="C267" s="651"/>
      <c r="D267" s="654"/>
      <c r="E267" s="73" t="s">
        <v>128</v>
      </c>
      <c r="F267" s="71">
        <v>2019</v>
      </c>
      <c r="G267" s="656"/>
      <c r="H267" s="73" t="s">
        <v>124</v>
      </c>
      <c r="I267" s="71" t="s">
        <v>129</v>
      </c>
      <c r="J267" s="658"/>
      <c r="K267" s="72">
        <v>354</v>
      </c>
      <c r="L267" s="661"/>
      <c r="M267" s="661"/>
      <c r="N267" s="664"/>
      <c r="O267" s="667"/>
      <c r="P267" s="661"/>
      <c r="Q267" s="670"/>
      <c r="R267" s="641"/>
      <c r="S267" s="420"/>
      <c r="T267" s="422"/>
      <c r="U267" s="643"/>
      <c r="V267" s="643"/>
      <c r="W267" s="643"/>
      <c r="X267" s="644"/>
      <c r="Y267" s="641"/>
      <c r="Z267" s="420"/>
      <c r="AA267" s="643"/>
      <c r="AB267" s="643"/>
      <c r="AC267" s="643"/>
      <c r="AD267" s="643"/>
      <c r="AE267" s="644"/>
      <c r="AF267" s="641"/>
      <c r="AG267" s="642"/>
      <c r="AH267" s="643"/>
      <c r="AI267" s="643"/>
      <c r="AJ267" s="643"/>
      <c r="AK267" s="643"/>
      <c r="AL267" s="644"/>
      <c r="AM267" s="74"/>
      <c r="AN267" s="71"/>
      <c r="AO267" s="71"/>
      <c r="AP267" s="75"/>
    </row>
    <row r="268" spans="1:42" ht="25.5" customHeight="1" x14ac:dyDescent="0.2">
      <c r="A268" s="57" t="s">
        <v>16</v>
      </c>
      <c r="B268" s="516"/>
      <c r="C268" s="516" t="s">
        <v>146</v>
      </c>
      <c r="D268" s="518" t="s">
        <v>147</v>
      </c>
      <c r="E268" s="22" t="s">
        <v>122</v>
      </c>
      <c r="F268" s="22">
        <v>2019</v>
      </c>
      <c r="G268" s="520" t="s">
        <v>123</v>
      </c>
      <c r="H268" s="23" t="s">
        <v>124</v>
      </c>
      <c r="I268" s="22" t="s">
        <v>125</v>
      </c>
      <c r="J268" s="521" t="s">
        <v>148</v>
      </c>
      <c r="K268" s="58">
        <v>630</v>
      </c>
      <c r="L268" s="522">
        <v>209</v>
      </c>
      <c r="M268" s="522">
        <v>67</v>
      </c>
      <c r="N268" s="524">
        <v>57</v>
      </c>
      <c r="O268" s="526">
        <v>65</v>
      </c>
      <c r="P268" s="522">
        <v>209</v>
      </c>
      <c r="Q268" s="528">
        <v>1</v>
      </c>
      <c r="R268" s="495">
        <v>601</v>
      </c>
      <c r="S268" s="411" t="s">
        <v>127</v>
      </c>
      <c r="T268" s="418">
        <v>52.6</v>
      </c>
      <c r="U268" s="493">
        <v>18.600000000000001</v>
      </c>
      <c r="V268" s="493">
        <v>28.8</v>
      </c>
      <c r="W268" s="493">
        <v>28.3</v>
      </c>
      <c r="X268" s="494">
        <v>24.3</v>
      </c>
      <c r="Y268" s="495">
        <v>601</v>
      </c>
      <c r="Z268" s="411" t="s">
        <v>127</v>
      </c>
      <c r="AA268" s="493">
        <v>69.599999999999994</v>
      </c>
      <c r="AB268" s="493">
        <v>9</v>
      </c>
      <c r="AC268" s="493">
        <v>21.5</v>
      </c>
      <c r="AD268" s="493">
        <v>37.9</v>
      </c>
      <c r="AE268" s="494">
        <v>31.6</v>
      </c>
      <c r="AF268" s="495">
        <v>152</v>
      </c>
      <c r="AG268" s="496" t="s">
        <v>127</v>
      </c>
      <c r="AH268" s="493">
        <v>46.1</v>
      </c>
      <c r="AI268" s="493">
        <v>17.100000000000001</v>
      </c>
      <c r="AJ268" s="493">
        <v>36.799999999999997</v>
      </c>
      <c r="AK268" s="493">
        <v>34.9</v>
      </c>
      <c r="AL268" s="494">
        <v>11.2</v>
      </c>
      <c r="AM268" s="55"/>
      <c r="AN268" s="22"/>
      <c r="AO268" s="22"/>
      <c r="AP268" s="56"/>
    </row>
    <row r="269" spans="1:42" ht="25.5" customHeight="1" x14ac:dyDescent="0.2">
      <c r="A269" s="57" t="s">
        <v>16</v>
      </c>
      <c r="B269" s="517"/>
      <c r="C269" s="517"/>
      <c r="D269" s="519"/>
      <c r="E269" s="23" t="s">
        <v>128</v>
      </c>
      <c r="F269" s="22">
        <v>2019</v>
      </c>
      <c r="G269" s="477"/>
      <c r="H269" s="23" t="s">
        <v>124</v>
      </c>
      <c r="I269" s="172" t="s">
        <v>129</v>
      </c>
      <c r="J269" s="479"/>
      <c r="K269" s="58">
        <v>290</v>
      </c>
      <c r="L269" s="523"/>
      <c r="M269" s="523"/>
      <c r="N269" s="525"/>
      <c r="O269" s="527"/>
      <c r="P269" s="523"/>
      <c r="Q269" s="529"/>
      <c r="R269" s="495"/>
      <c r="S269" s="412"/>
      <c r="T269" s="414"/>
      <c r="U269" s="493"/>
      <c r="V269" s="493"/>
      <c r="W269" s="493"/>
      <c r="X269" s="494"/>
      <c r="Y269" s="495"/>
      <c r="Z269" s="412"/>
      <c r="AA269" s="493"/>
      <c r="AB269" s="493"/>
      <c r="AC269" s="493"/>
      <c r="AD269" s="493"/>
      <c r="AE269" s="494"/>
      <c r="AF269" s="495"/>
      <c r="AG269" s="496"/>
      <c r="AH269" s="493"/>
      <c r="AI269" s="493"/>
      <c r="AJ269" s="493"/>
      <c r="AK269" s="493"/>
      <c r="AL269" s="494"/>
      <c r="AM269" s="55"/>
      <c r="AN269" s="22"/>
      <c r="AO269" s="22"/>
      <c r="AP269" s="56"/>
    </row>
    <row r="270" spans="1:42" ht="25.5" customHeight="1" x14ac:dyDescent="0.2">
      <c r="A270" s="70" t="s">
        <v>16</v>
      </c>
      <c r="B270" s="649"/>
      <c r="C270" s="649" t="s">
        <v>149</v>
      </c>
      <c r="D270" s="652" t="s">
        <v>150</v>
      </c>
      <c r="E270" s="71" t="s">
        <v>122</v>
      </c>
      <c r="F270" s="71">
        <v>2019</v>
      </c>
      <c r="G270" s="655" t="s">
        <v>123</v>
      </c>
      <c r="H270" s="73" t="s">
        <v>124</v>
      </c>
      <c r="I270" s="71" t="s">
        <v>125</v>
      </c>
      <c r="J270" s="657" t="s">
        <v>151</v>
      </c>
      <c r="K270" s="72">
        <v>788</v>
      </c>
      <c r="L270" s="659">
        <v>239</v>
      </c>
      <c r="M270" s="659">
        <v>47</v>
      </c>
      <c r="N270" s="662">
        <v>157</v>
      </c>
      <c r="O270" s="665">
        <v>68</v>
      </c>
      <c r="P270" s="659">
        <v>341</v>
      </c>
      <c r="Q270" s="668">
        <v>7</v>
      </c>
      <c r="R270" s="641">
        <v>938</v>
      </c>
      <c r="S270" s="419" t="s">
        <v>127</v>
      </c>
      <c r="T270" s="421">
        <v>58.2</v>
      </c>
      <c r="U270" s="643">
        <v>15.8</v>
      </c>
      <c r="V270" s="643">
        <v>26</v>
      </c>
      <c r="W270" s="643">
        <v>29.3</v>
      </c>
      <c r="X270" s="644">
        <v>28.9</v>
      </c>
      <c r="Y270" s="641">
        <v>939</v>
      </c>
      <c r="Z270" s="419" t="s">
        <v>127</v>
      </c>
      <c r="AA270" s="643">
        <v>70.099999999999994</v>
      </c>
      <c r="AB270" s="643">
        <v>10.8</v>
      </c>
      <c r="AC270" s="643">
        <v>19.2</v>
      </c>
      <c r="AD270" s="643">
        <v>38.6</v>
      </c>
      <c r="AE270" s="644">
        <v>31.5</v>
      </c>
      <c r="AF270" s="641">
        <v>314</v>
      </c>
      <c r="AG270" s="642" t="s">
        <v>127</v>
      </c>
      <c r="AH270" s="643">
        <v>52.2</v>
      </c>
      <c r="AI270" s="643">
        <v>12.7</v>
      </c>
      <c r="AJ270" s="643">
        <v>35</v>
      </c>
      <c r="AK270" s="643">
        <v>37.9</v>
      </c>
      <c r="AL270" s="644">
        <v>14.3</v>
      </c>
      <c r="AM270" s="74"/>
      <c r="AN270" s="71"/>
      <c r="AO270" s="71"/>
      <c r="AP270" s="75"/>
    </row>
    <row r="271" spans="1:42" ht="25.5" customHeight="1" x14ac:dyDescent="0.2">
      <c r="A271" s="70" t="s">
        <v>16</v>
      </c>
      <c r="B271" s="650"/>
      <c r="C271" s="650"/>
      <c r="D271" s="653"/>
      <c r="E271" s="73" t="s">
        <v>128</v>
      </c>
      <c r="F271" s="71">
        <v>2019</v>
      </c>
      <c r="G271" s="656"/>
      <c r="H271" s="73" t="s">
        <v>135</v>
      </c>
      <c r="I271" s="71" t="s">
        <v>129</v>
      </c>
      <c r="J271" s="658"/>
      <c r="K271" s="72">
        <v>550</v>
      </c>
      <c r="L271" s="660"/>
      <c r="M271" s="660"/>
      <c r="N271" s="663"/>
      <c r="O271" s="666"/>
      <c r="P271" s="660"/>
      <c r="Q271" s="669"/>
      <c r="R271" s="641"/>
      <c r="S271" s="420"/>
      <c r="T271" s="422"/>
      <c r="U271" s="643"/>
      <c r="V271" s="643"/>
      <c r="W271" s="643"/>
      <c r="X271" s="644"/>
      <c r="Y271" s="641"/>
      <c r="Z271" s="420"/>
      <c r="AA271" s="643"/>
      <c r="AB271" s="643"/>
      <c r="AC271" s="643"/>
      <c r="AD271" s="643"/>
      <c r="AE271" s="644"/>
      <c r="AF271" s="641"/>
      <c r="AG271" s="642"/>
      <c r="AH271" s="643"/>
      <c r="AI271" s="643"/>
      <c r="AJ271" s="643"/>
      <c r="AK271" s="643"/>
      <c r="AL271" s="644"/>
      <c r="AM271" s="74"/>
      <c r="AN271" s="71"/>
      <c r="AO271" s="71"/>
      <c r="AP271" s="75"/>
    </row>
    <row r="272" spans="1:42" ht="38.25" x14ac:dyDescent="0.2">
      <c r="A272" s="70" t="s">
        <v>16</v>
      </c>
      <c r="B272" s="651"/>
      <c r="C272" s="651"/>
      <c r="D272" s="654"/>
      <c r="E272" s="73" t="s">
        <v>152</v>
      </c>
      <c r="F272" s="71">
        <v>2019</v>
      </c>
      <c r="G272" s="201" t="s">
        <v>153</v>
      </c>
      <c r="H272" s="73" t="s">
        <v>215</v>
      </c>
      <c r="I272" s="174" t="s">
        <v>154</v>
      </c>
      <c r="J272" s="211" t="s">
        <v>155</v>
      </c>
      <c r="K272" s="72">
        <v>299</v>
      </c>
      <c r="L272" s="661"/>
      <c r="M272" s="661"/>
      <c r="N272" s="664"/>
      <c r="O272" s="667"/>
      <c r="P272" s="661"/>
      <c r="Q272" s="670"/>
      <c r="R272" s="199">
        <v>49</v>
      </c>
      <c r="S272" s="199" t="s">
        <v>127</v>
      </c>
      <c r="T272" s="227">
        <v>24.5</v>
      </c>
      <c r="U272" s="228" t="s">
        <v>133</v>
      </c>
      <c r="V272" s="228">
        <v>67.3</v>
      </c>
      <c r="W272" s="228" t="s">
        <v>133</v>
      </c>
      <c r="X272" s="229" t="s">
        <v>133</v>
      </c>
      <c r="Y272" s="200">
        <v>49</v>
      </c>
      <c r="Z272" s="191" t="s">
        <v>127</v>
      </c>
      <c r="AA272" s="228">
        <v>65.3</v>
      </c>
      <c r="AB272" s="228" t="s">
        <v>133</v>
      </c>
      <c r="AC272" s="228">
        <v>30.6</v>
      </c>
      <c r="AD272" s="228">
        <v>59.2</v>
      </c>
      <c r="AE272" s="252" t="s">
        <v>133</v>
      </c>
      <c r="AF272" s="199">
        <v>140</v>
      </c>
      <c r="AG272" s="191" t="s">
        <v>127</v>
      </c>
      <c r="AH272" s="228">
        <v>35.700000000000003</v>
      </c>
      <c r="AI272" s="228">
        <v>34.299999999999997</v>
      </c>
      <c r="AJ272" s="228">
        <v>30</v>
      </c>
      <c r="AK272" s="228">
        <v>17.100000000000001</v>
      </c>
      <c r="AL272" s="229">
        <v>18.600000000000001</v>
      </c>
      <c r="AM272" s="74"/>
      <c r="AN272" s="71"/>
      <c r="AO272" s="71"/>
      <c r="AP272" s="75"/>
    </row>
    <row r="273" spans="1:42" ht="25.5" customHeight="1" x14ac:dyDescent="0.2">
      <c r="A273" s="57" t="s">
        <v>16</v>
      </c>
      <c r="B273" s="516"/>
      <c r="C273" s="516" t="s">
        <v>156</v>
      </c>
      <c r="D273" s="518" t="s">
        <v>157</v>
      </c>
      <c r="E273" s="22" t="s">
        <v>122</v>
      </c>
      <c r="F273" s="22">
        <v>2019</v>
      </c>
      <c r="G273" s="520" t="s">
        <v>123</v>
      </c>
      <c r="H273" s="23" t="s">
        <v>135</v>
      </c>
      <c r="I273" s="22" t="s">
        <v>125</v>
      </c>
      <c r="J273" s="521" t="s">
        <v>158</v>
      </c>
      <c r="K273" s="58">
        <v>630</v>
      </c>
      <c r="L273" s="522">
        <v>164</v>
      </c>
      <c r="M273" s="522">
        <v>29</v>
      </c>
      <c r="N273" s="524">
        <v>76</v>
      </c>
      <c r="O273" s="526">
        <v>85</v>
      </c>
      <c r="P273" s="522">
        <v>206</v>
      </c>
      <c r="Q273" s="528">
        <v>2</v>
      </c>
      <c r="R273" s="647">
        <v>677</v>
      </c>
      <c r="S273" s="522" t="s">
        <v>127</v>
      </c>
      <c r="T273" s="418">
        <v>51.3</v>
      </c>
      <c r="U273" s="614">
        <v>17.100000000000001</v>
      </c>
      <c r="V273" s="614">
        <v>31.6</v>
      </c>
      <c r="W273" s="614">
        <v>28.1</v>
      </c>
      <c r="X273" s="616">
        <v>23.2</v>
      </c>
      <c r="Y273" s="647">
        <v>677</v>
      </c>
      <c r="Z273" s="522" t="s">
        <v>127</v>
      </c>
      <c r="AA273" s="614">
        <v>67.099999999999994</v>
      </c>
      <c r="AB273" s="614">
        <v>12.9</v>
      </c>
      <c r="AC273" s="614">
        <v>20.100000000000001</v>
      </c>
      <c r="AD273" s="614">
        <v>38.4</v>
      </c>
      <c r="AE273" s="616">
        <v>28.7</v>
      </c>
      <c r="AF273" s="647">
        <v>219</v>
      </c>
      <c r="AG273" s="522" t="s">
        <v>127</v>
      </c>
      <c r="AH273" s="614">
        <v>56.6</v>
      </c>
      <c r="AI273" s="614">
        <v>11</v>
      </c>
      <c r="AJ273" s="614">
        <v>32.4</v>
      </c>
      <c r="AK273" s="614">
        <v>40.6</v>
      </c>
      <c r="AL273" s="616">
        <v>16</v>
      </c>
      <c r="AM273" s="55"/>
      <c r="AN273" s="22"/>
      <c r="AO273" s="22"/>
      <c r="AP273" s="56"/>
    </row>
    <row r="274" spans="1:42" ht="25.5" customHeight="1" thickBot="1" x14ac:dyDescent="0.25">
      <c r="A274" s="100" t="s">
        <v>16</v>
      </c>
      <c r="B274" s="472"/>
      <c r="C274" s="472"/>
      <c r="D274" s="475"/>
      <c r="E274" s="101" t="s">
        <v>128</v>
      </c>
      <c r="F274" s="102">
        <v>2019</v>
      </c>
      <c r="G274" s="645"/>
      <c r="H274" s="101" t="s">
        <v>124</v>
      </c>
      <c r="I274" s="172" t="s">
        <v>129</v>
      </c>
      <c r="J274" s="646"/>
      <c r="K274" s="103">
        <v>365</v>
      </c>
      <c r="L274" s="483"/>
      <c r="M274" s="483"/>
      <c r="N274" s="486"/>
      <c r="O274" s="489"/>
      <c r="P274" s="483"/>
      <c r="Q274" s="492"/>
      <c r="R274" s="648"/>
      <c r="S274" s="483"/>
      <c r="T274" s="417"/>
      <c r="U274" s="615"/>
      <c r="V274" s="615"/>
      <c r="W274" s="615"/>
      <c r="X274" s="617"/>
      <c r="Y274" s="648"/>
      <c r="Z274" s="483"/>
      <c r="AA274" s="615"/>
      <c r="AB274" s="615"/>
      <c r="AC274" s="615"/>
      <c r="AD274" s="615"/>
      <c r="AE274" s="617"/>
      <c r="AF274" s="648"/>
      <c r="AG274" s="483"/>
      <c r="AH274" s="615"/>
      <c r="AI274" s="615"/>
      <c r="AJ274" s="615"/>
      <c r="AK274" s="615"/>
      <c r="AL274" s="617"/>
      <c r="AM274" s="104"/>
      <c r="AN274" s="102"/>
      <c r="AO274" s="102"/>
      <c r="AP274" s="122"/>
    </row>
    <row r="275" spans="1:42" ht="25.5" customHeight="1" x14ac:dyDescent="0.2">
      <c r="A275" s="135" t="s">
        <v>16</v>
      </c>
      <c r="B275" s="618"/>
      <c r="C275" s="618" t="s">
        <v>159</v>
      </c>
      <c r="D275" s="620" t="s">
        <v>160</v>
      </c>
      <c r="E275" s="136" t="s">
        <v>122</v>
      </c>
      <c r="F275" s="136">
        <v>2019</v>
      </c>
      <c r="G275" s="622" t="s">
        <v>123</v>
      </c>
      <c r="H275" s="138" t="s">
        <v>131</v>
      </c>
      <c r="I275" s="136" t="s">
        <v>125</v>
      </c>
      <c r="J275" s="624" t="s">
        <v>161</v>
      </c>
      <c r="K275" s="137">
        <v>697</v>
      </c>
      <c r="L275" s="628">
        <v>779</v>
      </c>
      <c r="M275" s="628">
        <v>392</v>
      </c>
      <c r="N275" s="630">
        <v>81</v>
      </c>
      <c r="O275" s="632">
        <v>84</v>
      </c>
      <c r="P275" s="628">
        <v>712</v>
      </c>
      <c r="Q275" s="634">
        <v>3</v>
      </c>
      <c r="R275" s="636">
        <v>513</v>
      </c>
      <c r="S275" s="637" t="s">
        <v>127</v>
      </c>
      <c r="T275" s="639">
        <v>28.8</v>
      </c>
      <c r="U275" s="610">
        <v>41.5</v>
      </c>
      <c r="V275" s="610">
        <v>29.6</v>
      </c>
      <c r="W275" s="610">
        <v>18.100000000000001</v>
      </c>
      <c r="X275" s="611">
        <v>10.7</v>
      </c>
      <c r="Y275" s="636">
        <v>513</v>
      </c>
      <c r="Z275" s="637" t="s">
        <v>127</v>
      </c>
      <c r="AA275" s="610">
        <v>38.799999999999997</v>
      </c>
      <c r="AB275" s="610">
        <v>34.5</v>
      </c>
      <c r="AC275" s="610">
        <v>26.7</v>
      </c>
      <c r="AD275" s="610">
        <v>26.5</v>
      </c>
      <c r="AE275" s="611">
        <v>12.3</v>
      </c>
      <c r="AF275" s="636">
        <v>108</v>
      </c>
      <c r="AG275" s="628" t="s">
        <v>127</v>
      </c>
      <c r="AH275" s="610">
        <v>19.399999999999999</v>
      </c>
      <c r="AI275" s="610">
        <v>38.9</v>
      </c>
      <c r="AJ275" s="610">
        <v>41.7</v>
      </c>
      <c r="AK275" s="610">
        <v>17.600000000000001</v>
      </c>
      <c r="AL275" s="611" t="s">
        <v>133</v>
      </c>
      <c r="AM275" s="139"/>
      <c r="AN275" s="136"/>
      <c r="AO275" s="136"/>
      <c r="AP275" s="140"/>
    </row>
    <row r="276" spans="1:42" ht="25.5" customHeight="1" x14ac:dyDescent="0.2">
      <c r="A276" s="76" t="s">
        <v>16</v>
      </c>
      <c r="B276" s="619"/>
      <c r="C276" s="619"/>
      <c r="D276" s="621"/>
      <c r="E276" s="79" t="s">
        <v>128</v>
      </c>
      <c r="F276" s="77">
        <v>2019</v>
      </c>
      <c r="G276" s="623"/>
      <c r="H276" s="79" t="s">
        <v>135</v>
      </c>
      <c r="I276" s="77" t="s">
        <v>129</v>
      </c>
      <c r="J276" s="625"/>
      <c r="K276" s="78">
        <v>209</v>
      </c>
      <c r="L276" s="629"/>
      <c r="M276" s="629"/>
      <c r="N276" s="631"/>
      <c r="O276" s="633"/>
      <c r="P276" s="629"/>
      <c r="Q276" s="635"/>
      <c r="R276" s="607"/>
      <c r="S276" s="638"/>
      <c r="T276" s="640"/>
      <c r="U276" s="580"/>
      <c r="V276" s="580"/>
      <c r="W276" s="580"/>
      <c r="X276" s="582"/>
      <c r="Y276" s="607"/>
      <c r="Z276" s="638"/>
      <c r="AA276" s="580"/>
      <c r="AB276" s="580"/>
      <c r="AC276" s="580"/>
      <c r="AD276" s="580"/>
      <c r="AE276" s="582"/>
      <c r="AF276" s="607"/>
      <c r="AG276" s="609"/>
      <c r="AH276" s="580"/>
      <c r="AI276" s="580"/>
      <c r="AJ276" s="580"/>
      <c r="AK276" s="580"/>
      <c r="AL276" s="582"/>
      <c r="AM276" s="80"/>
      <c r="AN276" s="77"/>
      <c r="AO276" s="77"/>
      <c r="AP276" s="81"/>
    </row>
    <row r="277" spans="1:42" ht="25.5" customHeight="1" x14ac:dyDescent="0.2">
      <c r="A277" s="57" t="s">
        <v>16</v>
      </c>
      <c r="B277" s="516"/>
      <c r="C277" s="516" t="s">
        <v>162</v>
      </c>
      <c r="D277" s="518" t="s">
        <v>163</v>
      </c>
      <c r="E277" s="22" t="s">
        <v>122</v>
      </c>
      <c r="F277" s="22">
        <v>2019</v>
      </c>
      <c r="G277" s="520" t="s">
        <v>123</v>
      </c>
      <c r="H277" s="23" t="s">
        <v>138</v>
      </c>
      <c r="I277" s="22" t="s">
        <v>125</v>
      </c>
      <c r="J277" s="521" t="s">
        <v>164</v>
      </c>
      <c r="K277" s="58"/>
      <c r="L277" s="522"/>
      <c r="M277" s="522"/>
      <c r="N277" s="524"/>
      <c r="O277" s="526"/>
      <c r="P277" s="522"/>
      <c r="Q277" s="528"/>
      <c r="R277" s="495"/>
      <c r="S277" s="411"/>
      <c r="T277" s="418"/>
      <c r="U277" s="493"/>
      <c r="V277" s="493"/>
      <c r="W277" s="493"/>
      <c r="X277" s="494"/>
      <c r="Y277" s="495"/>
      <c r="Z277" s="411"/>
      <c r="AA277" s="493"/>
      <c r="AB277" s="493"/>
      <c r="AC277" s="493"/>
      <c r="AD277" s="493"/>
      <c r="AE277" s="494"/>
      <c r="AF277" s="495"/>
      <c r="AG277" s="496"/>
      <c r="AH277" s="493"/>
      <c r="AI277" s="493"/>
      <c r="AJ277" s="493"/>
      <c r="AK277" s="493"/>
      <c r="AL277" s="494"/>
      <c r="AM277" s="55"/>
      <c r="AN277" s="22"/>
      <c r="AO277" s="22"/>
      <c r="AP277" s="56"/>
    </row>
    <row r="278" spans="1:42" ht="25.5" customHeight="1" x14ac:dyDescent="0.2">
      <c r="A278" s="57" t="s">
        <v>16</v>
      </c>
      <c r="B278" s="471"/>
      <c r="C278" s="471"/>
      <c r="D278" s="474"/>
      <c r="E278" s="23" t="s">
        <v>128</v>
      </c>
      <c r="F278" s="22">
        <v>2019</v>
      </c>
      <c r="G278" s="477"/>
      <c r="H278" s="23" t="s">
        <v>131</v>
      </c>
      <c r="I278" s="172" t="s">
        <v>129</v>
      </c>
      <c r="J278" s="479"/>
      <c r="K278" s="58"/>
      <c r="L278" s="447"/>
      <c r="M278" s="447"/>
      <c r="N278" s="485"/>
      <c r="O278" s="488"/>
      <c r="P278" s="447"/>
      <c r="Q278" s="491"/>
      <c r="R278" s="495"/>
      <c r="S278" s="412"/>
      <c r="T278" s="414"/>
      <c r="U278" s="493"/>
      <c r="V278" s="493"/>
      <c r="W278" s="493"/>
      <c r="X278" s="494"/>
      <c r="Y278" s="495"/>
      <c r="Z278" s="412"/>
      <c r="AA278" s="493"/>
      <c r="AB278" s="493"/>
      <c r="AC278" s="493"/>
      <c r="AD278" s="493"/>
      <c r="AE278" s="494"/>
      <c r="AF278" s="495"/>
      <c r="AG278" s="496"/>
      <c r="AH278" s="493"/>
      <c r="AI278" s="493"/>
      <c r="AJ278" s="493"/>
      <c r="AK278" s="493"/>
      <c r="AL278" s="494"/>
      <c r="AM278" s="55"/>
      <c r="AN278" s="22"/>
      <c r="AO278" s="22"/>
      <c r="AP278" s="56"/>
    </row>
    <row r="279" spans="1:42" ht="38.25" x14ac:dyDescent="0.2">
      <c r="A279" s="57" t="s">
        <v>16</v>
      </c>
      <c r="B279" s="517"/>
      <c r="C279" s="517"/>
      <c r="D279" s="519"/>
      <c r="E279" s="23" t="s">
        <v>152</v>
      </c>
      <c r="F279" s="22">
        <v>2019</v>
      </c>
      <c r="G279" s="202" t="s">
        <v>153</v>
      </c>
      <c r="H279" s="23" t="s">
        <v>133</v>
      </c>
      <c r="I279" s="173" t="s">
        <v>154</v>
      </c>
      <c r="J279" s="213" t="s">
        <v>155</v>
      </c>
      <c r="K279" s="58"/>
      <c r="L279" s="523"/>
      <c r="M279" s="523"/>
      <c r="N279" s="525"/>
      <c r="O279" s="527"/>
      <c r="P279" s="523"/>
      <c r="Q279" s="529"/>
      <c r="R279" s="55"/>
      <c r="S279" s="59"/>
      <c r="T279" s="233"/>
      <c r="U279" s="231"/>
      <c r="V279" s="231"/>
      <c r="W279" s="231"/>
      <c r="X279" s="234"/>
      <c r="Y279" s="55"/>
      <c r="Z279" s="59"/>
      <c r="AA279" s="231"/>
      <c r="AB279" s="231"/>
      <c r="AC279" s="231"/>
      <c r="AD279" s="231"/>
      <c r="AE279" s="232"/>
      <c r="AF279" s="59"/>
      <c r="AG279" s="23"/>
      <c r="AH279" s="231"/>
      <c r="AI279" s="231"/>
      <c r="AJ279" s="231"/>
      <c r="AK279" s="231"/>
      <c r="AL279" s="232"/>
      <c r="AM279" s="55"/>
      <c r="AN279" s="22"/>
      <c r="AO279" s="22"/>
      <c r="AP279" s="56"/>
    </row>
    <row r="280" spans="1:42" ht="25.5" customHeight="1" x14ac:dyDescent="0.2">
      <c r="A280" s="76" t="s">
        <v>16</v>
      </c>
      <c r="B280" s="589"/>
      <c r="C280" s="589" t="s">
        <v>166</v>
      </c>
      <c r="D280" s="591" t="s">
        <v>167</v>
      </c>
      <c r="E280" s="77" t="s">
        <v>122</v>
      </c>
      <c r="F280" s="77">
        <v>2019</v>
      </c>
      <c r="G280" s="593" t="s">
        <v>123</v>
      </c>
      <c r="H280" s="79" t="s">
        <v>135</v>
      </c>
      <c r="I280" s="77" t="s">
        <v>125</v>
      </c>
      <c r="J280" s="595" t="s">
        <v>168</v>
      </c>
      <c r="K280" s="78">
        <v>686</v>
      </c>
      <c r="L280" s="597">
        <v>1056</v>
      </c>
      <c r="M280" s="599">
        <v>486</v>
      </c>
      <c r="N280" s="601">
        <v>89</v>
      </c>
      <c r="O280" s="603">
        <v>82</v>
      </c>
      <c r="P280" s="599">
        <v>830</v>
      </c>
      <c r="Q280" s="605">
        <v>2</v>
      </c>
      <c r="R280" s="607">
        <v>660</v>
      </c>
      <c r="S280" s="427" t="s">
        <v>127</v>
      </c>
      <c r="T280" s="429">
        <v>42.1</v>
      </c>
      <c r="U280" s="580">
        <v>27</v>
      </c>
      <c r="V280" s="580">
        <v>30.9</v>
      </c>
      <c r="W280" s="580">
        <v>23.6</v>
      </c>
      <c r="X280" s="582">
        <v>18.5</v>
      </c>
      <c r="Y280" s="607">
        <v>659</v>
      </c>
      <c r="Z280" s="427" t="s">
        <v>127</v>
      </c>
      <c r="AA280" s="580">
        <v>50.5</v>
      </c>
      <c r="AB280" s="580">
        <v>23.4</v>
      </c>
      <c r="AC280" s="580">
        <v>26.1</v>
      </c>
      <c r="AD280" s="580">
        <v>33.4</v>
      </c>
      <c r="AE280" s="582">
        <v>17.100000000000001</v>
      </c>
      <c r="AF280" s="607">
        <v>225</v>
      </c>
      <c r="AG280" s="609" t="s">
        <v>127</v>
      </c>
      <c r="AH280" s="580">
        <v>36.9</v>
      </c>
      <c r="AI280" s="580">
        <v>27.1</v>
      </c>
      <c r="AJ280" s="580">
        <v>36</v>
      </c>
      <c r="AK280" s="580">
        <v>29.8</v>
      </c>
      <c r="AL280" s="582">
        <v>7.1</v>
      </c>
      <c r="AM280" s="80"/>
      <c r="AN280" s="77"/>
      <c r="AO280" s="77"/>
      <c r="AP280" s="81"/>
    </row>
    <row r="281" spans="1:42" ht="25.5" customHeight="1" thickBot="1" x14ac:dyDescent="0.25">
      <c r="A281" s="141" t="s">
        <v>16</v>
      </c>
      <c r="B281" s="590"/>
      <c r="C281" s="590"/>
      <c r="D281" s="592"/>
      <c r="E281" s="142" t="s">
        <v>128</v>
      </c>
      <c r="F281" s="143">
        <v>2019</v>
      </c>
      <c r="G281" s="594"/>
      <c r="H281" s="142" t="s">
        <v>124</v>
      </c>
      <c r="I281" s="143" t="s">
        <v>129</v>
      </c>
      <c r="J281" s="596"/>
      <c r="K281" s="144">
        <v>370</v>
      </c>
      <c r="L281" s="598"/>
      <c r="M281" s="600"/>
      <c r="N281" s="602"/>
      <c r="O281" s="604"/>
      <c r="P281" s="600"/>
      <c r="Q281" s="606"/>
      <c r="R281" s="608"/>
      <c r="S281" s="428"/>
      <c r="T281" s="430"/>
      <c r="U281" s="581"/>
      <c r="V281" s="581"/>
      <c r="W281" s="581"/>
      <c r="X281" s="583"/>
      <c r="Y281" s="608"/>
      <c r="Z281" s="428"/>
      <c r="AA281" s="581"/>
      <c r="AB281" s="581"/>
      <c r="AC281" s="581"/>
      <c r="AD281" s="581"/>
      <c r="AE281" s="583"/>
      <c r="AF281" s="608"/>
      <c r="AG281" s="600"/>
      <c r="AH281" s="581"/>
      <c r="AI281" s="581"/>
      <c r="AJ281" s="581"/>
      <c r="AK281" s="581"/>
      <c r="AL281" s="583"/>
      <c r="AM281" s="145"/>
      <c r="AN281" s="143"/>
      <c r="AO281" s="143"/>
      <c r="AP281" s="146"/>
    </row>
    <row r="282" spans="1:42" ht="25.5" customHeight="1" x14ac:dyDescent="0.2">
      <c r="A282" s="105" t="s">
        <v>16</v>
      </c>
      <c r="B282" s="470"/>
      <c r="C282" s="470" t="s">
        <v>169</v>
      </c>
      <c r="D282" s="473" t="s">
        <v>170</v>
      </c>
      <c r="E282" s="28" t="s">
        <v>122</v>
      </c>
      <c r="F282" s="28">
        <v>2019</v>
      </c>
      <c r="G282" s="476" t="s">
        <v>123</v>
      </c>
      <c r="H282" s="107" t="s">
        <v>135</v>
      </c>
      <c r="I282" s="22" t="s">
        <v>125</v>
      </c>
      <c r="J282" s="478" t="s">
        <v>158</v>
      </c>
      <c r="K282" s="106">
        <v>769</v>
      </c>
      <c r="L282" s="446">
        <v>502</v>
      </c>
      <c r="M282" s="446">
        <v>58</v>
      </c>
      <c r="N282" s="484">
        <v>189</v>
      </c>
      <c r="O282" s="487">
        <v>118</v>
      </c>
      <c r="P282" s="446">
        <v>438</v>
      </c>
      <c r="Q282" s="490">
        <v>6</v>
      </c>
      <c r="R282" s="444">
        <v>917</v>
      </c>
      <c r="S282" s="415">
        <v>8.6999999999999993</v>
      </c>
      <c r="T282" s="413">
        <v>58.3</v>
      </c>
      <c r="U282" s="448">
        <v>14.5</v>
      </c>
      <c r="V282" s="448">
        <v>27.2</v>
      </c>
      <c r="W282" s="448">
        <v>28.5</v>
      </c>
      <c r="X282" s="442">
        <v>29.9</v>
      </c>
      <c r="Y282" s="444">
        <v>919</v>
      </c>
      <c r="Z282" s="415">
        <v>8.5</v>
      </c>
      <c r="AA282" s="448">
        <v>67.2</v>
      </c>
      <c r="AB282" s="448">
        <v>12.2</v>
      </c>
      <c r="AC282" s="448">
        <v>20.6</v>
      </c>
      <c r="AD282" s="448">
        <v>37.4</v>
      </c>
      <c r="AE282" s="442">
        <v>29.8</v>
      </c>
      <c r="AF282" s="444">
        <v>277</v>
      </c>
      <c r="AG282" s="446">
        <v>8.6</v>
      </c>
      <c r="AH282" s="448">
        <v>49.5</v>
      </c>
      <c r="AI282" s="448">
        <v>15.2</v>
      </c>
      <c r="AJ282" s="448">
        <v>35.4</v>
      </c>
      <c r="AK282" s="448">
        <v>34.700000000000003</v>
      </c>
      <c r="AL282" s="442">
        <v>14.8</v>
      </c>
      <c r="AM282" s="108"/>
      <c r="AN282" s="28"/>
      <c r="AO282" s="28"/>
      <c r="AP282" s="109"/>
    </row>
    <row r="283" spans="1:42" ht="25.5" customHeight="1" x14ac:dyDescent="0.2">
      <c r="A283" s="57" t="s">
        <v>16</v>
      </c>
      <c r="B283" s="471"/>
      <c r="C283" s="471"/>
      <c r="D283" s="474"/>
      <c r="E283" s="23" t="s">
        <v>128</v>
      </c>
      <c r="F283" s="22">
        <v>2019</v>
      </c>
      <c r="G283" s="477"/>
      <c r="H283" s="23" t="s">
        <v>124</v>
      </c>
      <c r="I283" s="172" t="s">
        <v>129</v>
      </c>
      <c r="J283" s="479"/>
      <c r="K283" s="58">
        <v>595</v>
      </c>
      <c r="L283" s="447"/>
      <c r="M283" s="447"/>
      <c r="N283" s="485"/>
      <c r="O283" s="488"/>
      <c r="P283" s="447"/>
      <c r="Q283" s="491"/>
      <c r="R283" s="445"/>
      <c r="S283" s="412"/>
      <c r="T283" s="414"/>
      <c r="U283" s="449"/>
      <c r="V283" s="449"/>
      <c r="W283" s="449"/>
      <c r="X283" s="443"/>
      <c r="Y283" s="445"/>
      <c r="Z283" s="412"/>
      <c r="AA283" s="449"/>
      <c r="AB283" s="449"/>
      <c r="AC283" s="449"/>
      <c r="AD283" s="449"/>
      <c r="AE283" s="443"/>
      <c r="AF283" s="445"/>
      <c r="AG283" s="447"/>
      <c r="AH283" s="449"/>
      <c r="AI283" s="449"/>
      <c r="AJ283" s="449"/>
      <c r="AK283" s="449"/>
      <c r="AL283" s="443"/>
      <c r="AM283" s="55"/>
      <c r="AN283" s="22"/>
      <c r="AO283" s="22"/>
      <c r="AP283" s="56"/>
    </row>
    <row r="284" spans="1:42" ht="38.25" x14ac:dyDescent="0.2">
      <c r="A284" s="57" t="s">
        <v>16</v>
      </c>
      <c r="B284" s="517"/>
      <c r="C284" s="517"/>
      <c r="D284" s="519"/>
      <c r="E284" s="23" t="s">
        <v>152</v>
      </c>
      <c r="F284" s="22">
        <v>2019</v>
      </c>
      <c r="G284" s="203" t="s">
        <v>153</v>
      </c>
      <c r="H284" s="23" t="s">
        <v>215</v>
      </c>
      <c r="I284" s="22" t="s">
        <v>154</v>
      </c>
      <c r="J284" s="213" t="s">
        <v>155</v>
      </c>
      <c r="K284" s="58">
        <v>264</v>
      </c>
      <c r="L284" s="523"/>
      <c r="M284" s="523"/>
      <c r="N284" s="525"/>
      <c r="O284" s="527"/>
      <c r="P284" s="523"/>
      <c r="Q284" s="529"/>
      <c r="R284" s="55">
        <v>63</v>
      </c>
      <c r="S284" s="59" t="s">
        <v>127</v>
      </c>
      <c r="T284" s="233">
        <v>34.9</v>
      </c>
      <c r="U284" s="231">
        <v>15.9</v>
      </c>
      <c r="V284" s="231">
        <v>49.2</v>
      </c>
      <c r="W284" s="231">
        <v>27</v>
      </c>
      <c r="X284" s="234" t="s">
        <v>133</v>
      </c>
      <c r="Y284" s="55">
        <v>63</v>
      </c>
      <c r="Z284" s="23" t="s">
        <v>127</v>
      </c>
      <c r="AA284" s="231">
        <v>60.3</v>
      </c>
      <c r="AB284" s="231" t="s">
        <v>133</v>
      </c>
      <c r="AC284" s="231">
        <v>25.4</v>
      </c>
      <c r="AD284" s="231">
        <v>41.3</v>
      </c>
      <c r="AE284" s="232">
        <v>19</v>
      </c>
      <c r="AF284" s="59">
        <v>120</v>
      </c>
      <c r="AG284" s="23">
        <v>17.8</v>
      </c>
      <c r="AH284" s="231">
        <v>38.299999999999997</v>
      </c>
      <c r="AI284" s="231">
        <v>32.5</v>
      </c>
      <c r="AJ284" s="231">
        <v>29.2</v>
      </c>
      <c r="AK284" s="231">
        <v>18.3</v>
      </c>
      <c r="AL284" s="232">
        <v>20</v>
      </c>
      <c r="AM284" s="55"/>
      <c r="AN284" s="22"/>
      <c r="AO284" s="22"/>
      <c r="AP284" s="56"/>
    </row>
    <row r="285" spans="1:42" ht="38.25" x14ac:dyDescent="0.2">
      <c r="A285" s="82" t="s">
        <v>16</v>
      </c>
      <c r="B285" s="83"/>
      <c r="C285" s="83" t="s">
        <v>171</v>
      </c>
      <c r="D285" s="84" t="s">
        <v>172</v>
      </c>
      <c r="E285" s="85" t="s">
        <v>122</v>
      </c>
      <c r="F285" s="85">
        <v>2019</v>
      </c>
      <c r="G285" s="204" t="s">
        <v>123</v>
      </c>
      <c r="H285" s="87" t="s">
        <v>135</v>
      </c>
      <c r="I285" s="85" t="s">
        <v>125</v>
      </c>
      <c r="J285" s="214" t="s">
        <v>173</v>
      </c>
      <c r="K285" s="86">
        <v>703</v>
      </c>
      <c r="L285" s="87">
        <v>195</v>
      </c>
      <c r="M285" s="87">
        <v>13</v>
      </c>
      <c r="N285" s="90">
        <v>72</v>
      </c>
      <c r="O285" s="86">
        <v>36</v>
      </c>
      <c r="P285" s="87">
        <v>210</v>
      </c>
      <c r="Q285" s="88">
        <v>2</v>
      </c>
      <c r="R285" s="91">
        <v>295</v>
      </c>
      <c r="S285" s="89">
        <v>5.8</v>
      </c>
      <c r="T285" s="235">
        <v>66.099999999999994</v>
      </c>
      <c r="U285" s="236">
        <v>11.9</v>
      </c>
      <c r="V285" s="236">
        <v>22</v>
      </c>
      <c r="W285" s="236">
        <v>28.5</v>
      </c>
      <c r="X285" s="237">
        <v>37.6</v>
      </c>
      <c r="Y285" s="91">
        <v>295</v>
      </c>
      <c r="Z285" s="87">
        <v>5.8</v>
      </c>
      <c r="AA285" s="89">
        <v>73.599999999999994</v>
      </c>
      <c r="AB285" s="236">
        <v>10.8</v>
      </c>
      <c r="AC285" s="236">
        <v>15.6</v>
      </c>
      <c r="AD285" s="236">
        <v>28.1</v>
      </c>
      <c r="AE285" s="238">
        <v>45.4</v>
      </c>
      <c r="AF285" s="89">
        <v>91</v>
      </c>
      <c r="AG285" s="87">
        <v>6.2</v>
      </c>
      <c r="AH285" s="236">
        <v>48.4</v>
      </c>
      <c r="AI285" s="236">
        <v>18.7</v>
      </c>
      <c r="AJ285" s="236">
        <v>33</v>
      </c>
      <c r="AK285" s="236">
        <v>38.5</v>
      </c>
      <c r="AL285" s="238" t="s">
        <v>133</v>
      </c>
      <c r="AM285" s="91"/>
      <c r="AN285" s="85"/>
      <c r="AO285" s="85"/>
      <c r="AP285" s="92"/>
    </row>
    <row r="286" spans="1:42" ht="25.5" customHeight="1" x14ac:dyDescent="0.2">
      <c r="A286" s="57" t="s">
        <v>16</v>
      </c>
      <c r="B286" s="516"/>
      <c r="C286" s="516" t="s">
        <v>174</v>
      </c>
      <c r="D286" s="518" t="s">
        <v>175</v>
      </c>
      <c r="E286" s="22" t="s">
        <v>122</v>
      </c>
      <c r="F286" s="22">
        <v>2019</v>
      </c>
      <c r="G286" s="520" t="s">
        <v>123</v>
      </c>
      <c r="H286" s="23" t="s">
        <v>124</v>
      </c>
      <c r="I286" s="22" t="s">
        <v>125</v>
      </c>
      <c r="J286" s="521" t="s">
        <v>176</v>
      </c>
      <c r="K286" s="58">
        <v>810</v>
      </c>
      <c r="L286" s="522">
        <v>121</v>
      </c>
      <c r="M286" s="522" t="s">
        <v>133</v>
      </c>
      <c r="N286" s="524">
        <v>93</v>
      </c>
      <c r="O286" s="526">
        <v>50</v>
      </c>
      <c r="P286" s="522">
        <v>211</v>
      </c>
      <c r="Q286" s="528">
        <v>4</v>
      </c>
      <c r="R286" s="495">
        <v>652</v>
      </c>
      <c r="S286" s="411" t="s">
        <v>127</v>
      </c>
      <c r="T286" s="418">
        <v>80.099999999999994</v>
      </c>
      <c r="U286" s="411" t="s">
        <v>127</v>
      </c>
      <c r="V286" s="493">
        <v>16.399999999999999</v>
      </c>
      <c r="W286" s="493">
        <v>28.4</v>
      </c>
      <c r="X286" s="494">
        <v>51.7</v>
      </c>
      <c r="Y286" s="495">
        <v>651</v>
      </c>
      <c r="Z286" s="496" t="s">
        <v>127</v>
      </c>
      <c r="AA286" s="493">
        <v>87.4</v>
      </c>
      <c r="AB286" s="411" t="s">
        <v>127</v>
      </c>
      <c r="AC286" s="493">
        <v>8.4</v>
      </c>
      <c r="AD286" s="493">
        <v>35.9</v>
      </c>
      <c r="AE286" s="494">
        <v>51.5</v>
      </c>
      <c r="AF286" s="495">
        <v>178</v>
      </c>
      <c r="AG286" s="496" t="s">
        <v>127</v>
      </c>
      <c r="AH286" s="493">
        <v>61.2</v>
      </c>
      <c r="AI286" s="493">
        <v>9</v>
      </c>
      <c r="AJ286" s="493">
        <v>29.8</v>
      </c>
      <c r="AK286" s="493">
        <v>42.1</v>
      </c>
      <c r="AL286" s="494">
        <v>19.100000000000001</v>
      </c>
      <c r="AM286" s="55"/>
      <c r="AN286" s="22"/>
      <c r="AO286" s="22"/>
      <c r="AP286" s="56"/>
    </row>
    <row r="287" spans="1:42" ht="25.5" customHeight="1" x14ac:dyDescent="0.2">
      <c r="A287" s="57" t="s">
        <v>16</v>
      </c>
      <c r="B287" s="517"/>
      <c r="C287" s="517"/>
      <c r="D287" s="519"/>
      <c r="E287" s="23" t="s">
        <v>128</v>
      </c>
      <c r="F287" s="22">
        <v>2019</v>
      </c>
      <c r="G287" s="477"/>
      <c r="H287" s="23" t="s">
        <v>124</v>
      </c>
      <c r="I287" s="172" t="s">
        <v>129</v>
      </c>
      <c r="J287" s="479"/>
      <c r="K287" s="58">
        <v>289</v>
      </c>
      <c r="L287" s="523"/>
      <c r="M287" s="523"/>
      <c r="N287" s="525"/>
      <c r="O287" s="527"/>
      <c r="P287" s="523"/>
      <c r="Q287" s="529"/>
      <c r="R287" s="495"/>
      <c r="S287" s="412"/>
      <c r="T287" s="414"/>
      <c r="U287" s="412"/>
      <c r="V287" s="493"/>
      <c r="W287" s="493"/>
      <c r="X287" s="494"/>
      <c r="Y287" s="495"/>
      <c r="Z287" s="496"/>
      <c r="AA287" s="493"/>
      <c r="AB287" s="412"/>
      <c r="AC287" s="493"/>
      <c r="AD287" s="493"/>
      <c r="AE287" s="494"/>
      <c r="AF287" s="495"/>
      <c r="AG287" s="496"/>
      <c r="AH287" s="493"/>
      <c r="AI287" s="493"/>
      <c r="AJ287" s="493"/>
      <c r="AK287" s="493"/>
      <c r="AL287" s="494"/>
      <c r="AM287" s="55"/>
      <c r="AN287" s="22"/>
      <c r="AO287" s="22"/>
      <c r="AP287" s="56"/>
    </row>
    <row r="288" spans="1:42" ht="25.5" customHeight="1" x14ac:dyDescent="0.2">
      <c r="A288" s="82" t="s">
        <v>16</v>
      </c>
      <c r="B288" s="563"/>
      <c r="C288" s="563" t="s">
        <v>177</v>
      </c>
      <c r="D288" s="565" t="s">
        <v>178</v>
      </c>
      <c r="E288" s="85" t="s">
        <v>122</v>
      </c>
      <c r="F288" s="85">
        <v>2019</v>
      </c>
      <c r="G288" s="567" t="s">
        <v>123</v>
      </c>
      <c r="H288" s="87" t="s">
        <v>135</v>
      </c>
      <c r="I288" s="85" t="s">
        <v>125</v>
      </c>
      <c r="J288" s="569" t="s">
        <v>179</v>
      </c>
      <c r="K288" s="86">
        <v>636</v>
      </c>
      <c r="L288" s="571">
        <v>194</v>
      </c>
      <c r="M288" s="571">
        <v>19</v>
      </c>
      <c r="N288" s="573">
        <v>85</v>
      </c>
      <c r="O288" s="575">
        <v>50</v>
      </c>
      <c r="P288" s="571">
        <v>237</v>
      </c>
      <c r="Q288" s="577">
        <v>2</v>
      </c>
      <c r="R288" s="562">
        <v>654</v>
      </c>
      <c r="S288" s="423" t="s">
        <v>127</v>
      </c>
      <c r="T288" s="425">
        <v>74.599999999999994</v>
      </c>
      <c r="U288" s="560">
        <v>8.3000000000000007</v>
      </c>
      <c r="V288" s="560">
        <v>17.100000000000001</v>
      </c>
      <c r="W288" s="560">
        <v>27.5</v>
      </c>
      <c r="X288" s="561">
        <v>47.1</v>
      </c>
      <c r="Y288" s="562">
        <v>654</v>
      </c>
      <c r="Z288" s="423" t="s">
        <v>127</v>
      </c>
      <c r="AA288" s="560">
        <v>78.7</v>
      </c>
      <c r="AB288" s="560">
        <v>7.6</v>
      </c>
      <c r="AC288" s="560">
        <v>13.6</v>
      </c>
      <c r="AD288" s="560">
        <v>35.6</v>
      </c>
      <c r="AE288" s="561">
        <v>43.1</v>
      </c>
      <c r="AF288" s="562">
        <v>224</v>
      </c>
      <c r="AG288" s="559" t="s">
        <v>127</v>
      </c>
      <c r="AH288" s="560">
        <v>60.3</v>
      </c>
      <c r="AI288" s="560">
        <v>16.100000000000001</v>
      </c>
      <c r="AJ288" s="560">
        <v>23.7</v>
      </c>
      <c r="AK288" s="560">
        <v>42</v>
      </c>
      <c r="AL288" s="561">
        <v>18.3</v>
      </c>
      <c r="AM288" s="91"/>
      <c r="AN288" s="85"/>
      <c r="AO288" s="85"/>
      <c r="AP288" s="92"/>
    </row>
    <row r="289" spans="1:42" ht="25.5" customHeight="1" x14ac:dyDescent="0.2">
      <c r="A289" s="82" t="s">
        <v>16</v>
      </c>
      <c r="B289" s="564"/>
      <c r="C289" s="564"/>
      <c r="D289" s="566"/>
      <c r="E289" s="87" t="s">
        <v>128</v>
      </c>
      <c r="F289" s="85">
        <v>2019</v>
      </c>
      <c r="G289" s="568"/>
      <c r="H289" s="87" t="s">
        <v>124</v>
      </c>
      <c r="I289" s="85" t="s">
        <v>129</v>
      </c>
      <c r="J289" s="570"/>
      <c r="K289" s="86">
        <v>356</v>
      </c>
      <c r="L289" s="572"/>
      <c r="M289" s="572"/>
      <c r="N289" s="574"/>
      <c r="O289" s="576"/>
      <c r="P289" s="572"/>
      <c r="Q289" s="578"/>
      <c r="R289" s="562"/>
      <c r="S289" s="424"/>
      <c r="T289" s="426"/>
      <c r="U289" s="560"/>
      <c r="V289" s="560"/>
      <c r="W289" s="560"/>
      <c r="X289" s="561"/>
      <c r="Y289" s="562"/>
      <c r="Z289" s="424"/>
      <c r="AA289" s="560"/>
      <c r="AB289" s="560"/>
      <c r="AC289" s="560"/>
      <c r="AD289" s="560"/>
      <c r="AE289" s="561"/>
      <c r="AF289" s="562"/>
      <c r="AG289" s="559"/>
      <c r="AH289" s="560"/>
      <c r="AI289" s="560"/>
      <c r="AJ289" s="560"/>
      <c r="AK289" s="560"/>
      <c r="AL289" s="561"/>
      <c r="AM289" s="91"/>
      <c r="AN289" s="85"/>
      <c r="AO289" s="85"/>
      <c r="AP289" s="92"/>
    </row>
    <row r="290" spans="1:42" ht="25.5" customHeight="1" x14ac:dyDescent="0.2">
      <c r="A290" s="57" t="s">
        <v>16</v>
      </c>
      <c r="B290" s="516"/>
      <c r="C290" s="516" t="s">
        <v>180</v>
      </c>
      <c r="D290" s="518" t="s">
        <v>181</v>
      </c>
      <c r="E290" s="22" t="s">
        <v>122</v>
      </c>
      <c r="F290" s="22">
        <v>2019</v>
      </c>
      <c r="G290" s="520" t="s">
        <v>123</v>
      </c>
      <c r="H290" s="23"/>
      <c r="I290" s="22" t="s">
        <v>125</v>
      </c>
      <c r="J290" s="521" t="s">
        <v>182</v>
      </c>
      <c r="K290" s="58"/>
      <c r="L290" s="522"/>
      <c r="M290" s="522"/>
      <c r="N290" s="524"/>
      <c r="O290" s="526"/>
      <c r="P290" s="522"/>
      <c r="Q290" s="528"/>
      <c r="R290" s="495"/>
      <c r="S290" s="411" t="s">
        <v>127</v>
      </c>
      <c r="T290" s="418"/>
      <c r="U290" s="493"/>
      <c r="V290" s="493"/>
      <c r="W290" s="493"/>
      <c r="X290" s="494"/>
      <c r="Y290" s="495"/>
      <c r="Z290" s="496" t="s">
        <v>127</v>
      </c>
      <c r="AA290" s="493"/>
      <c r="AB290" s="493"/>
      <c r="AC290" s="493"/>
      <c r="AD290" s="493"/>
      <c r="AE290" s="494"/>
      <c r="AF290" s="495"/>
      <c r="AG290" s="496"/>
      <c r="AH290" s="493"/>
      <c r="AI290" s="493"/>
      <c r="AJ290" s="493"/>
      <c r="AK290" s="493"/>
      <c r="AL290" s="494"/>
      <c r="AM290" s="55"/>
      <c r="AN290" s="22"/>
      <c r="AO290" s="22"/>
      <c r="AP290" s="56"/>
    </row>
    <row r="291" spans="1:42" ht="25.5" customHeight="1" x14ac:dyDescent="0.2">
      <c r="A291" s="57" t="s">
        <v>16</v>
      </c>
      <c r="B291" s="471"/>
      <c r="C291" s="471"/>
      <c r="D291" s="474"/>
      <c r="E291" s="23" t="s">
        <v>128</v>
      </c>
      <c r="F291" s="22">
        <v>2019</v>
      </c>
      <c r="G291" s="477"/>
      <c r="H291" s="23"/>
      <c r="I291" s="172" t="s">
        <v>129</v>
      </c>
      <c r="J291" s="479"/>
      <c r="K291" s="58"/>
      <c r="L291" s="447"/>
      <c r="M291" s="447"/>
      <c r="N291" s="485"/>
      <c r="O291" s="488"/>
      <c r="P291" s="447"/>
      <c r="Q291" s="491"/>
      <c r="R291" s="495"/>
      <c r="S291" s="412"/>
      <c r="T291" s="414"/>
      <c r="U291" s="493"/>
      <c r="V291" s="493"/>
      <c r="W291" s="493"/>
      <c r="X291" s="494"/>
      <c r="Y291" s="495"/>
      <c r="Z291" s="496"/>
      <c r="AA291" s="493"/>
      <c r="AB291" s="493"/>
      <c r="AC291" s="493"/>
      <c r="AD291" s="493"/>
      <c r="AE291" s="494"/>
      <c r="AF291" s="495"/>
      <c r="AG291" s="496"/>
      <c r="AH291" s="493"/>
      <c r="AI291" s="493"/>
      <c r="AJ291" s="493"/>
      <c r="AK291" s="493"/>
      <c r="AL291" s="494"/>
      <c r="AM291" s="55"/>
      <c r="AN291" s="22"/>
      <c r="AO291" s="22"/>
      <c r="AP291" s="56"/>
    </row>
    <row r="292" spans="1:42" ht="38.25" x14ac:dyDescent="0.2">
      <c r="A292" s="57" t="s">
        <v>16</v>
      </c>
      <c r="B292" s="517"/>
      <c r="C292" s="517"/>
      <c r="D292" s="519"/>
      <c r="E292" s="23" t="s">
        <v>152</v>
      </c>
      <c r="F292" s="22">
        <v>2019</v>
      </c>
      <c r="G292" s="202" t="s">
        <v>153</v>
      </c>
      <c r="H292" s="23"/>
      <c r="I292" s="22" t="s">
        <v>154</v>
      </c>
      <c r="J292" s="213" t="s">
        <v>155</v>
      </c>
      <c r="K292" s="58"/>
      <c r="L292" s="523"/>
      <c r="M292" s="523"/>
      <c r="N292" s="525"/>
      <c r="O292" s="527"/>
      <c r="P292" s="523"/>
      <c r="Q292" s="529"/>
      <c r="R292" s="55"/>
      <c r="S292" s="59"/>
      <c r="T292" s="233"/>
      <c r="U292" s="231"/>
      <c r="V292" s="231"/>
      <c r="W292" s="231"/>
      <c r="X292" s="234"/>
      <c r="Y292" s="55"/>
      <c r="Z292" s="23"/>
      <c r="AA292" s="231"/>
      <c r="AB292" s="231"/>
      <c r="AC292" s="231"/>
      <c r="AD292" s="231"/>
      <c r="AE292" s="232"/>
      <c r="AF292" s="59"/>
      <c r="AG292" s="23"/>
      <c r="AH292" s="231"/>
      <c r="AI292" s="231"/>
      <c r="AJ292" s="231"/>
      <c r="AK292" s="231"/>
      <c r="AL292" s="232"/>
      <c r="AM292" s="55"/>
      <c r="AN292" s="22"/>
      <c r="AO292" s="22"/>
      <c r="AP292" s="56"/>
    </row>
    <row r="293" spans="1:42" ht="38.25" x14ac:dyDescent="0.2">
      <c r="A293" s="82" t="s">
        <v>16</v>
      </c>
      <c r="B293" s="83"/>
      <c r="C293" s="83" t="s">
        <v>183</v>
      </c>
      <c r="D293" s="84" t="s">
        <v>184</v>
      </c>
      <c r="E293" s="85" t="s">
        <v>122</v>
      </c>
      <c r="F293" s="85">
        <v>2019</v>
      </c>
      <c r="G293" s="204" t="s">
        <v>123</v>
      </c>
      <c r="H293" s="87"/>
      <c r="I293" s="85" t="s">
        <v>125</v>
      </c>
      <c r="J293" s="215" t="s">
        <v>173</v>
      </c>
      <c r="K293" s="86"/>
      <c r="L293" s="87"/>
      <c r="M293" s="87"/>
      <c r="N293" s="90"/>
      <c r="O293" s="86"/>
      <c r="P293" s="87"/>
      <c r="Q293" s="88"/>
      <c r="R293" s="91"/>
      <c r="S293" s="89" t="s">
        <v>127</v>
      </c>
      <c r="T293" s="235"/>
      <c r="U293" s="236"/>
      <c r="V293" s="236"/>
      <c r="W293" s="236"/>
      <c r="X293" s="237"/>
      <c r="Y293" s="91"/>
      <c r="Z293" s="89" t="s">
        <v>127</v>
      </c>
      <c r="AA293" s="236"/>
      <c r="AB293" s="236"/>
      <c r="AC293" s="236"/>
      <c r="AD293" s="236"/>
      <c r="AE293" s="238"/>
      <c r="AF293" s="89"/>
      <c r="AG293" s="87"/>
      <c r="AH293" s="236"/>
      <c r="AI293" s="236"/>
      <c r="AJ293" s="236"/>
      <c r="AK293" s="236"/>
      <c r="AL293" s="238"/>
      <c r="AM293" s="91"/>
      <c r="AN293" s="85"/>
      <c r="AO293" s="85"/>
      <c r="AP293" s="92"/>
    </row>
    <row r="294" spans="1:42" ht="38.25" x14ac:dyDescent="0.2">
      <c r="A294" s="57" t="s">
        <v>16</v>
      </c>
      <c r="B294" s="516"/>
      <c r="C294" s="516" t="s">
        <v>185</v>
      </c>
      <c r="D294" s="518" t="s">
        <v>186</v>
      </c>
      <c r="E294" s="23" t="s">
        <v>128</v>
      </c>
      <c r="F294" s="22">
        <v>2019</v>
      </c>
      <c r="G294" s="203" t="s">
        <v>123</v>
      </c>
      <c r="H294" s="23"/>
      <c r="I294" s="172" t="s">
        <v>129</v>
      </c>
      <c r="J294" s="213" t="s">
        <v>187</v>
      </c>
      <c r="K294" s="58"/>
      <c r="L294" s="522"/>
      <c r="M294" s="522"/>
      <c r="N294" s="524"/>
      <c r="O294" s="526"/>
      <c r="P294" s="522"/>
      <c r="Q294" s="528"/>
      <c r="R294" s="222"/>
      <c r="S294" s="253"/>
      <c r="T294" s="274"/>
      <c r="U294" s="239"/>
      <c r="V294" s="239"/>
      <c r="W294" s="239"/>
      <c r="X294" s="240"/>
      <c r="Y294" s="222"/>
      <c r="Z294" s="223"/>
      <c r="AA294" s="239"/>
      <c r="AB294" s="239"/>
      <c r="AC294" s="239"/>
      <c r="AD294" s="239"/>
      <c r="AE294" s="240"/>
      <c r="AF294" s="222"/>
      <c r="AG294" s="223"/>
      <c r="AH294" s="239"/>
      <c r="AI294" s="239"/>
      <c r="AJ294" s="239"/>
      <c r="AK294" s="239"/>
      <c r="AL294" s="240"/>
      <c r="AM294" s="55"/>
      <c r="AN294" s="22"/>
      <c r="AO294" s="22"/>
      <c r="AP294" s="56"/>
    </row>
    <row r="295" spans="1:42" ht="39" thickBot="1" x14ac:dyDescent="0.25">
      <c r="A295" s="100" t="s">
        <v>16</v>
      </c>
      <c r="B295" s="472"/>
      <c r="C295" s="472"/>
      <c r="D295" s="475"/>
      <c r="E295" s="101" t="s">
        <v>152</v>
      </c>
      <c r="F295" s="102">
        <v>2019</v>
      </c>
      <c r="G295" s="205" t="s">
        <v>153</v>
      </c>
      <c r="H295" s="101"/>
      <c r="I295" s="102" t="s">
        <v>154</v>
      </c>
      <c r="J295" s="217" t="s">
        <v>155</v>
      </c>
      <c r="K295" s="103"/>
      <c r="L295" s="483"/>
      <c r="M295" s="483"/>
      <c r="N295" s="486"/>
      <c r="O295" s="489"/>
      <c r="P295" s="483"/>
      <c r="Q295" s="492"/>
      <c r="R295" s="185"/>
      <c r="S295" s="186"/>
      <c r="T295" s="287"/>
      <c r="U295" s="242"/>
      <c r="V295" s="242"/>
      <c r="W295" s="242"/>
      <c r="X295" s="243"/>
      <c r="Y295" s="185"/>
      <c r="Z295" s="226"/>
      <c r="AA295" s="242"/>
      <c r="AB295" s="242"/>
      <c r="AC295" s="242"/>
      <c r="AD295" s="242"/>
      <c r="AE295" s="243"/>
      <c r="AF295" s="185"/>
      <c r="AG295" s="226"/>
      <c r="AH295" s="242"/>
      <c r="AI295" s="242"/>
      <c r="AJ295" s="242"/>
      <c r="AK295" s="242"/>
      <c r="AL295" s="243"/>
      <c r="AM295" s="104"/>
      <c r="AN295" s="102"/>
      <c r="AO295" s="102"/>
      <c r="AP295" s="122"/>
    </row>
    <row r="296" spans="1:42" ht="25.5" customHeight="1" x14ac:dyDescent="0.2">
      <c r="A296" s="147" t="s">
        <v>16</v>
      </c>
      <c r="B296" s="551"/>
      <c r="C296" s="551" t="s">
        <v>188</v>
      </c>
      <c r="D296" s="552" t="s">
        <v>189</v>
      </c>
      <c r="E296" s="148" t="s">
        <v>122</v>
      </c>
      <c r="F296" s="148">
        <v>2019</v>
      </c>
      <c r="G296" s="553" t="s">
        <v>123</v>
      </c>
      <c r="H296" s="150" t="s">
        <v>138</v>
      </c>
      <c r="I296" s="148" t="s">
        <v>125</v>
      </c>
      <c r="J296" s="554" t="s">
        <v>190</v>
      </c>
      <c r="K296" s="149">
        <v>696</v>
      </c>
      <c r="L296" s="547">
        <v>149</v>
      </c>
      <c r="M296" s="547">
        <v>16</v>
      </c>
      <c r="N296" s="555">
        <v>72</v>
      </c>
      <c r="O296" s="556">
        <v>95</v>
      </c>
      <c r="P296" s="547">
        <v>297</v>
      </c>
      <c r="Q296" s="557">
        <v>5</v>
      </c>
      <c r="R296" s="550">
        <v>431</v>
      </c>
      <c r="S296" s="432">
        <v>7.7</v>
      </c>
      <c r="T296" s="433">
        <v>47.3</v>
      </c>
      <c r="U296" s="548">
        <v>21.3</v>
      </c>
      <c r="V296" s="548">
        <v>31.3</v>
      </c>
      <c r="W296" s="548">
        <v>30.9</v>
      </c>
      <c r="X296" s="549">
        <v>16.5</v>
      </c>
      <c r="Y296" s="550">
        <v>431</v>
      </c>
      <c r="Z296" s="547">
        <v>7.7</v>
      </c>
      <c r="AA296" s="548">
        <v>55</v>
      </c>
      <c r="AB296" s="548">
        <v>18.8</v>
      </c>
      <c r="AC296" s="548">
        <v>26.2</v>
      </c>
      <c r="AD296" s="548">
        <v>32.5</v>
      </c>
      <c r="AE296" s="549">
        <v>22.5</v>
      </c>
      <c r="AF296" s="550">
        <v>93</v>
      </c>
      <c r="AG296" s="547">
        <v>6.1</v>
      </c>
      <c r="AH296" s="548">
        <v>24.7</v>
      </c>
      <c r="AI296" s="548">
        <v>37.6</v>
      </c>
      <c r="AJ296" s="548">
        <v>37.6</v>
      </c>
      <c r="AK296" s="548">
        <v>21.5</v>
      </c>
      <c r="AL296" s="549" t="s">
        <v>133</v>
      </c>
      <c r="AM296" s="151"/>
      <c r="AN296" s="148"/>
      <c r="AO296" s="148"/>
      <c r="AP296" s="152"/>
    </row>
    <row r="297" spans="1:42" ht="25.5" customHeight="1" x14ac:dyDescent="0.2">
      <c r="A297" s="63" t="s">
        <v>16</v>
      </c>
      <c r="B297" s="531"/>
      <c r="C297" s="531"/>
      <c r="D297" s="533"/>
      <c r="E297" s="66" t="s">
        <v>128</v>
      </c>
      <c r="F297" s="64">
        <v>2019</v>
      </c>
      <c r="G297" s="534"/>
      <c r="H297" s="66" t="s">
        <v>124</v>
      </c>
      <c r="I297" s="64" t="s">
        <v>129</v>
      </c>
      <c r="J297" s="535"/>
      <c r="K297" s="65">
        <v>135</v>
      </c>
      <c r="L297" s="536"/>
      <c r="M297" s="536"/>
      <c r="N297" s="538"/>
      <c r="O297" s="540"/>
      <c r="P297" s="536"/>
      <c r="Q297" s="542"/>
      <c r="R297" s="466"/>
      <c r="S297" s="431"/>
      <c r="T297" s="407"/>
      <c r="U297" s="462"/>
      <c r="V297" s="462"/>
      <c r="W297" s="462"/>
      <c r="X297" s="464"/>
      <c r="Y297" s="466"/>
      <c r="Z297" s="468"/>
      <c r="AA297" s="462"/>
      <c r="AB297" s="462"/>
      <c r="AC297" s="462"/>
      <c r="AD297" s="462"/>
      <c r="AE297" s="464"/>
      <c r="AF297" s="466"/>
      <c r="AG297" s="468"/>
      <c r="AH297" s="462"/>
      <c r="AI297" s="462"/>
      <c r="AJ297" s="462"/>
      <c r="AK297" s="462"/>
      <c r="AL297" s="464"/>
      <c r="AM297" s="68"/>
      <c r="AN297" s="64"/>
      <c r="AO297" s="64"/>
      <c r="AP297" s="69"/>
    </row>
    <row r="298" spans="1:42" ht="25.5" customHeight="1" x14ac:dyDescent="0.2">
      <c r="A298" s="57" t="s">
        <v>16</v>
      </c>
      <c r="B298" s="516"/>
      <c r="C298" s="516" t="s">
        <v>191</v>
      </c>
      <c r="D298" s="518" t="s">
        <v>192</v>
      </c>
      <c r="E298" s="22" t="s">
        <v>122</v>
      </c>
      <c r="F298" s="22">
        <v>2019</v>
      </c>
      <c r="G298" s="520" t="s">
        <v>123</v>
      </c>
      <c r="H298" s="23" t="s">
        <v>124</v>
      </c>
      <c r="I298" s="22" t="s">
        <v>125</v>
      </c>
      <c r="J298" s="521" t="s">
        <v>193</v>
      </c>
      <c r="K298" s="58">
        <v>599</v>
      </c>
      <c r="L298" s="522">
        <v>234</v>
      </c>
      <c r="M298" s="522">
        <v>29</v>
      </c>
      <c r="N298" s="524">
        <v>90</v>
      </c>
      <c r="O298" s="526">
        <v>61</v>
      </c>
      <c r="P298" s="522">
        <v>294</v>
      </c>
      <c r="Q298" s="528">
        <v>5</v>
      </c>
      <c r="R298" s="495">
        <v>630</v>
      </c>
      <c r="S298" s="411" t="s">
        <v>127</v>
      </c>
      <c r="T298" s="418">
        <v>56.8</v>
      </c>
      <c r="U298" s="493">
        <v>16.5</v>
      </c>
      <c r="V298" s="493">
        <v>26.7</v>
      </c>
      <c r="W298" s="493">
        <v>30.6</v>
      </c>
      <c r="X298" s="494">
        <v>26.2</v>
      </c>
      <c r="Y298" s="495">
        <v>629</v>
      </c>
      <c r="Z298" s="496" t="s">
        <v>127</v>
      </c>
      <c r="AA298" s="493">
        <v>63.6</v>
      </c>
      <c r="AB298" s="493">
        <v>12.7</v>
      </c>
      <c r="AC298" s="493">
        <v>23.7</v>
      </c>
      <c r="AD298" s="493">
        <v>39.299999999999997</v>
      </c>
      <c r="AE298" s="494">
        <v>24.3</v>
      </c>
      <c r="AF298" s="495">
        <v>209</v>
      </c>
      <c r="AG298" s="496" t="s">
        <v>127</v>
      </c>
      <c r="AH298" s="493">
        <v>49.3</v>
      </c>
      <c r="AI298" s="493">
        <v>15.8</v>
      </c>
      <c r="AJ298" s="493">
        <v>34.9</v>
      </c>
      <c r="AK298" s="493">
        <v>39.200000000000003</v>
      </c>
      <c r="AL298" s="494">
        <v>10</v>
      </c>
      <c r="AM298" s="55"/>
      <c r="AN298" s="22"/>
      <c r="AO298" s="22"/>
      <c r="AP298" s="56"/>
    </row>
    <row r="299" spans="1:42" ht="25.5" customHeight="1" x14ac:dyDescent="0.2">
      <c r="A299" s="57" t="s">
        <v>16</v>
      </c>
      <c r="B299" s="517"/>
      <c r="C299" s="517"/>
      <c r="D299" s="519"/>
      <c r="E299" s="23" t="s">
        <v>128</v>
      </c>
      <c r="F299" s="22">
        <v>2019</v>
      </c>
      <c r="G299" s="477"/>
      <c r="H299" s="23" t="s">
        <v>124</v>
      </c>
      <c r="I299" s="172" t="s">
        <v>129</v>
      </c>
      <c r="J299" s="479"/>
      <c r="K299" s="58">
        <v>359</v>
      </c>
      <c r="L299" s="523"/>
      <c r="M299" s="523"/>
      <c r="N299" s="525"/>
      <c r="O299" s="527"/>
      <c r="P299" s="523"/>
      <c r="Q299" s="529"/>
      <c r="R299" s="495"/>
      <c r="S299" s="412"/>
      <c r="T299" s="414"/>
      <c r="U299" s="493"/>
      <c r="V299" s="493"/>
      <c r="W299" s="493"/>
      <c r="X299" s="494"/>
      <c r="Y299" s="495"/>
      <c r="Z299" s="496"/>
      <c r="AA299" s="493"/>
      <c r="AB299" s="493"/>
      <c r="AC299" s="493"/>
      <c r="AD299" s="493"/>
      <c r="AE299" s="494"/>
      <c r="AF299" s="495"/>
      <c r="AG299" s="496"/>
      <c r="AH299" s="493"/>
      <c r="AI299" s="493"/>
      <c r="AJ299" s="493"/>
      <c r="AK299" s="493"/>
      <c r="AL299" s="494"/>
      <c r="AM299" s="55"/>
      <c r="AN299" s="22"/>
      <c r="AO299" s="22"/>
      <c r="AP299" s="56"/>
    </row>
    <row r="300" spans="1:42" ht="25.5" customHeight="1" x14ac:dyDescent="0.2">
      <c r="A300" s="63" t="s">
        <v>16</v>
      </c>
      <c r="B300" s="497"/>
      <c r="C300" s="497" t="s">
        <v>194</v>
      </c>
      <c r="D300" s="499" t="s">
        <v>195</v>
      </c>
      <c r="E300" s="64" t="s">
        <v>122</v>
      </c>
      <c r="F300" s="64">
        <v>2019</v>
      </c>
      <c r="G300" s="501" t="s">
        <v>123</v>
      </c>
      <c r="H300" s="66" t="s">
        <v>138</v>
      </c>
      <c r="I300" s="64" t="s">
        <v>125</v>
      </c>
      <c r="J300" s="503" t="s">
        <v>196</v>
      </c>
      <c r="K300" s="65">
        <v>750</v>
      </c>
      <c r="L300" s="505">
        <v>876</v>
      </c>
      <c r="M300" s="505">
        <v>165</v>
      </c>
      <c r="N300" s="506">
        <v>225</v>
      </c>
      <c r="O300" s="508">
        <v>346</v>
      </c>
      <c r="P300" s="505">
        <v>887</v>
      </c>
      <c r="Q300" s="510">
        <v>7</v>
      </c>
      <c r="R300" s="514">
        <v>947</v>
      </c>
      <c r="S300" s="408">
        <v>5.0999999999999996</v>
      </c>
      <c r="T300" s="406">
        <v>29.5</v>
      </c>
      <c r="U300" s="512">
        <v>38.5</v>
      </c>
      <c r="V300" s="512">
        <v>32</v>
      </c>
      <c r="W300" s="512">
        <v>19.100000000000001</v>
      </c>
      <c r="X300" s="513">
        <v>10.3</v>
      </c>
      <c r="Y300" s="514">
        <v>947</v>
      </c>
      <c r="Z300" s="515">
        <v>5.0999999999999996</v>
      </c>
      <c r="AA300" s="512">
        <v>45.5</v>
      </c>
      <c r="AB300" s="512">
        <v>27.5</v>
      </c>
      <c r="AC300" s="512">
        <v>27</v>
      </c>
      <c r="AD300" s="512">
        <v>31.6</v>
      </c>
      <c r="AE300" s="513">
        <v>13.9</v>
      </c>
      <c r="AF300" s="514">
        <v>318</v>
      </c>
      <c r="AG300" s="515" t="s">
        <v>127</v>
      </c>
      <c r="AH300" s="512">
        <v>27.4</v>
      </c>
      <c r="AI300" s="512">
        <v>34.9</v>
      </c>
      <c r="AJ300" s="512">
        <v>37.700000000000003</v>
      </c>
      <c r="AK300" s="512">
        <v>21.7</v>
      </c>
      <c r="AL300" s="513">
        <v>5.7</v>
      </c>
      <c r="AM300" s="68"/>
      <c r="AN300" s="64"/>
      <c r="AO300" s="64"/>
      <c r="AP300" s="69"/>
    </row>
    <row r="301" spans="1:42" ht="25.5" customHeight="1" x14ac:dyDescent="0.2">
      <c r="A301" s="63" t="s">
        <v>16</v>
      </c>
      <c r="B301" s="530"/>
      <c r="C301" s="530"/>
      <c r="D301" s="532"/>
      <c r="E301" s="66" t="s">
        <v>128</v>
      </c>
      <c r="F301" s="64">
        <v>2019</v>
      </c>
      <c r="G301" s="534"/>
      <c r="H301" s="66" t="s">
        <v>138</v>
      </c>
      <c r="I301" s="64" t="s">
        <v>129</v>
      </c>
      <c r="J301" s="535"/>
      <c r="K301" s="65">
        <v>624</v>
      </c>
      <c r="L301" s="468"/>
      <c r="M301" s="468"/>
      <c r="N301" s="537"/>
      <c r="O301" s="539"/>
      <c r="P301" s="468"/>
      <c r="Q301" s="541"/>
      <c r="R301" s="514"/>
      <c r="S301" s="431"/>
      <c r="T301" s="407"/>
      <c r="U301" s="512"/>
      <c r="V301" s="512"/>
      <c r="W301" s="512"/>
      <c r="X301" s="513"/>
      <c r="Y301" s="514"/>
      <c r="Z301" s="515"/>
      <c r="AA301" s="512"/>
      <c r="AB301" s="512"/>
      <c r="AC301" s="512"/>
      <c r="AD301" s="512"/>
      <c r="AE301" s="513"/>
      <c r="AF301" s="514"/>
      <c r="AG301" s="515"/>
      <c r="AH301" s="512"/>
      <c r="AI301" s="512"/>
      <c r="AJ301" s="512"/>
      <c r="AK301" s="512"/>
      <c r="AL301" s="513"/>
      <c r="AM301" s="68"/>
      <c r="AN301" s="64"/>
      <c r="AO301" s="64"/>
      <c r="AP301" s="69"/>
    </row>
    <row r="302" spans="1:42" ht="38.25" x14ac:dyDescent="0.2">
      <c r="A302" s="63" t="s">
        <v>16</v>
      </c>
      <c r="B302" s="531"/>
      <c r="C302" s="531"/>
      <c r="D302" s="533"/>
      <c r="E302" s="66" t="s">
        <v>152</v>
      </c>
      <c r="F302" s="64">
        <v>2019</v>
      </c>
      <c r="G302" s="206" t="s">
        <v>153</v>
      </c>
      <c r="H302" s="66" t="s">
        <v>138</v>
      </c>
      <c r="I302" s="64" t="s">
        <v>154</v>
      </c>
      <c r="J302" s="218" t="s">
        <v>155</v>
      </c>
      <c r="K302" s="65">
        <v>575</v>
      </c>
      <c r="L302" s="536"/>
      <c r="M302" s="536"/>
      <c r="N302" s="538"/>
      <c r="O302" s="540"/>
      <c r="P302" s="536"/>
      <c r="Q302" s="542"/>
      <c r="R302" s="68">
        <v>108</v>
      </c>
      <c r="S302" s="67" t="s">
        <v>127</v>
      </c>
      <c r="T302" s="246">
        <v>18.5</v>
      </c>
      <c r="U302" s="244">
        <v>23.1</v>
      </c>
      <c r="V302" s="244">
        <v>58.3</v>
      </c>
      <c r="W302" s="244">
        <v>16.7</v>
      </c>
      <c r="X302" s="247" t="s">
        <v>133</v>
      </c>
      <c r="Y302" s="68">
        <v>107</v>
      </c>
      <c r="Z302" s="66" t="s">
        <v>127</v>
      </c>
      <c r="AA302" s="244">
        <v>31.8</v>
      </c>
      <c r="AB302" s="244">
        <v>16.8</v>
      </c>
      <c r="AC302" s="244">
        <v>51.4</v>
      </c>
      <c r="AD302" s="244">
        <v>29</v>
      </c>
      <c r="AE302" s="245" t="s">
        <v>133</v>
      </c>
      <c r="AF302" s="67">
        <v>206</v>
      </c>
      <c r="AG302" s="66">
        <v>8.8000000000000007</v>
      </c>
      <c r="AH302" s="244">
        <v>17.5</v>
      </c>
      <c r="AI302" s="244">
        <v>60.7</v>
      </c>
      <c r="AJ302" s="244">
        <v>21.8</v>
      </c>
      <c r="AK302" s="244">
        <v>14.1</v>
      </c>
      <c r="AL302" s="245" t="s">
        <v>133</v>
      </c>
      <c r="AM302" s="68"/>
      <c r="AN302" s="64"/>
      <c r="AO302" s="64"/>
      <c r="AP302" s="69"/>
    </row>
    <row r="303" spans="1:42" ht="25.5" customHeight="1" x14ac:dyDescent="0.2">
      <c r="A303" s="57" t="s">
        <v>16</v>
      </c>
      <c r="B303" s="516"/>
      <c r="C303" s="516" t="s">
        <v>197</v>
      </c>
      <c r="D303" s="518" t="s">
        <v>198</v>
      </c>
      <c r="E303" s="22" t="s">
        <v>122</v>
      </c>
      <c r="F303" s="22">
        <v>2019</v>
      </c>
      <c r="G303" s="520" t="s">
        <v>123</v>
      </c>
      <c r="H303" s="23" t="s">
        <v>138</v>
      </c>
      <c r="I303" s="22" t="s">
        <v>125</v>
      </c>
      <c r="J303" s="521" t="s">
        <v>200</v>
      </c>
      <c r="K303" s="58">
        <v>742</v>
      </c>
      <c r="L303" s="522">
        <v>500</v>
      </c>
      <c r="M303" s="522">
        <v>118</v>
      </c>
      <c r="N303" s="528">
        <v>125</v>
      </c>
      <c r="O303" s="526">
        <v>264</v>
      </c>
      <c r="P303" s="522">
        <v>503</v>
      </c>
      <c r="Q303" s="528" t="s">
        <v>133</v>
      </c>
      <c r="R303" s="495">
        <v>764</v>
      </c>
      <c r="S303" s="411" t="s">
        <v>127</v>
      </c>
      <c r="T303" s="418">
        <v>41.4</v>
      </c>
      <c r="U303" s="493">
        <v>29.3</v>
      </c>
      <c r="V303" s="493">
        <v>29.3</v>
      </c>
      <c r="W303" s="493">
        <v>23.7</v>
      </c>
      <c r="X303" s="494">
        <v>17.7</v>
      </c>
      <c r="Y303" s="495">
        <v>764</v>
      </c>
      <c r="Z303" s="411" t="s">
        <v>127</v>
      </c>
      <c r="AA303" s="493">
        <v>47.5</v>
      </c>
      <c r="AB303" s="493">
        <v>25.3</v>
      </c>
      <c r="AC303" s="493">
        <v>27.2</v>
      </c>
      <c r="AD303" s="493">
        <v>31.9</v>
      </c>
      <c r="AE303" s="494">
        <v>15.6</v>
      </c>
      <c r="AF303" s="495">
        <v>242</v>
      </c>
      <c r="AG303" s="496" t="s">
        <v>127</v>
      </c>
      <c r="AH303" s="493">
        <v>34.299999999999997</v>
      </c>
      <c r="AI303" s="493">
        <v>25.6</v>
      </c>
      <c r="AJ303" s="493">
        <v>40.1</v>
      </c>
      <c r="AK303" s="493">
        <v>28.5</v>
      </c>
      <c r="AL303" s="494">
        <v>5.8</v>
      </c>
      <c r="AM303" s="55"/>
      <c r="AN303" s="22"/>
      <c r="AO303" s="22"/>
      <c r="AP303" s="56"/>
    </row>
    <row r="304" spans="1:42" ht="25.5" customHeight="1" x14ac:dyDescent="0.2">
      <c r="A304" s="57" t="s">
        <v>16</v>
      </c>
      <c r="B304" s="517"/>
      <c r="C304" s="517"/>
      <c r="D304" s="519"/>
      <c r="E304" s="23" t="s">
        <v>128</v>
      </c>
      <c r="F304" s="22">
        <v>2019</v>
      </c>
      <c r="G304" s="477"/>
      <c r="H304" s="23" t="s">
        <v>135</v>
      </c>
      <c r="I304" s="172" t="s">
        <v>129</v>
      </c>
      <c r="J304" s="479"/>
      <c r="K304" s="58">
        <v>419</v>
      </c>
      <c r="L304" s="523"/>
      <c r="M304" s="523"/>
      <c r="N304" s="529"/>
      <c r="O304" s="527"/>
      <c r="P304" s="523"/>
      <c r="Q304" s="529"/>
      <c r="R304" s="495"/>
      <c r="S304" s="412"/>
      <c r="T304" s="414"/>
      <c r="U304" s="493"/>
      <c r="V304" s="493"/>
      <c r="W304" s="493"/>
      <c r="X304" s="494"/>
      <c r="Y304" s="495"/>
      <c r="Z304" s="412"/>
      <c r="AA304" s="493"/>
      <c r="AB304" s="493"/>
      <c r="AC304" s="493"/>
      <c r="AD304" s="493"/>
      <c r="AE304" s="494"/>
      <c r="AF304" s="495"/>
      <c r="AG304" s="496"/>
      <c r="AH304" s="493"/>
      <c r="AI304" s="493"/>
      <c r="AJ304" s="493"/>
      <c r="AK304" s="493"/>
      <c r="AL304" s="494"/>
      <c r="AM304" s="55"/>
      <c r="AN304" s="22"/>
      <c r="AO304" s="22"/>
      <c r="AP304" s="56"/>
    </row>
    <row r="305" spans="1:42" ht="25.5" customHeight="1" x14ac:dyDescent="0.2">
      <c r="A305" s="63" t="s">
        <v>16</v>
      </c>
      <c r="B305" s="497"/>
      <c r="C305" s="497" t="s">
        <v>201</v>
      </c>
      <c r="D305" s="499" t="s">
        <v>202</v>
      </c>
      <c r="E305" s="64" t="s">
        <v>122</v>
      </c>
      <c r="F305" s="64">
        <v>2019</v>
      </c>
      <c r="G305" s="501" t="s">
        <v>123</v>
      </c>
      <c r="H305" s="66" t="s">
        <v>124</v>
      </c>
      <c r="I305" s="64" t="s">
        <v>125</v>
      </c>
      <c r="J305" s="503" t="s">
        <v>203</v>
      </c>
      <c r="K305" s="65">
        <v>750</v>
      </c>
      <c r="L305" s="505">
        <v>251</v>
      </c>
      <c r="M305" s="505">
        <v>30</v>
      </c>
      <c r="N305" s="506">
        <v>233</v>
      </c>
      <c r="O305" s="508">
        <v>136</v>
      </c>
      <c r="P305" s="505">
        <v>372</v>
      </c>
      <c r="Q305" s="510">
        <v>5</v>
      </c>
      <c r="R305" s="514">
        <v>882</v>
      </c>
      <c r="S305" s="408" t="s">
        <v>127</v>
      </c>
      <c r="T305" s="406">
        <v>56.5</v>
      </c>
      <c r="U305" s="512">
        <v>15.8</v>
      </c>
      <c r="V305" s="512">
        <v>27.8</v>
      </c>
      <c r="W305" s="512">
        <v>32.799999999999997</v>
      </c>
      <c r="X305" s="513">
        <v>23.7</v>
      </c>
      <c r="Y305" s="514">
        <v>881</v>
      </c>
      <c r="Z305" s="515" t="s">
        <v>127</v>
      </c>
      <c r="AA305" s="512">
        <v>70</v>
      </c>
      <c r="AB305" s="512">
        <v>10.1</v>
      </c>
      <c r="AC305" s="512">
        <v>19.899999999999999</v>
      </c>
      <c r="AD305" s="512">
        <v>41.5</v>
      </c>
      <c r="AE305" s="513">
        <v>28.5</v>
      </c>
      <c r="AF305" s="514">
        <v>298</v>
      </c>
      <c r="AG305" s="515" t="s">
        <v>127</v>
      </c>
      <c r="AH305" s="512">
        <v>47</v>
      </c>
      <c r="AI305" s="512">
        <v>13.8</v>
      </c>
      <c r="AJ305" s="512">
        <v>39.299999999999997</v>
      </c>
      <c r="AK305" s="512">
        <v>36.200000000000003</v>
      </c>
      <c r="AL305" s="513">
        <v>10.7</v>
      </c>
      <c r="AM305" s="68"/>
      <c r="AN305" s="64"/>
      <c r="AO305" s="64"/>
      <c r="AP305" s="69"/>
    </row>
    <row r="306" spans="1:42" ht="25.5" customHeight="1" x14ac:dyDescent="0.2">
      <c r="A306" s="63" t="s">
        <v>16</v>
      </c>
      <c r="B306" s="530"/>
      <c r="C306" s="530"/>
      <c r="D306" s="532"/>
      <c r="E306" s="66" t="s">
        <v>128</v>
      </c>
      <c r="F306" s="64">
        <v>2019</v>
      </c>
      <c r="G306" s="534"/>
      <c r="H306" s="66" t="s">
        <v>124</v>
      </c>
      <c r="I306" s="64" t="s">
        <v>129</v>
      </c>
      <c r="J306" s="535"/>
      <c r="K306" s="65">
        <v>532</v>
      </c>
      <c r="L306" s="468"/>
      <c r="M306" s="468"/>
      <c r="N306" s="537"/>
      <c r="O306" s="539"/>
      <c r="P306" s="468"/>
      <c r="Q306" s="541"/>
      <c r="R306" s="514"/>
      <c r="S306" s="431"/>
      <c r="T306" s="407"/>
      <c r="U306" s="512"/>
      <c r="V306" s="512"/>
      <c r="W306" s="512"/>
      <c r="X306" s="513"/>
      <c r="Y306" s="514"/>
      <c r="Z306" s="515"/>
      <c r="AA306" s="512"/>
      <c r="AB306" s="512"/>
      <c r="AC306" s="512"/>
      <c r="AD306" s="512"/>
      <c r="AE306" s="513"/>
      <c r="AF306" s="514"/>
      <c r="AG306" s="515"/>
      <c r="AH306" s="512"/>
      <c r="AI306" s="512"/>
      <c r="AJ306" s="512"/>
      <c r="AK306" s="512"/>
      <c r="AL306" s="513"/>
      <c r="AM306" s="68"/>
      <c r="AN306" s="64"/>
      <c r="AO306" s="64"/>
      <c r="AP306" s="69"/>
    </row>
    <row r="307" spans="1:42" ht="38.25" x14ac:dyDescent="0.2">
      <c r="A307" s="63" t="s">
        <v>16</v>
      </c>
      <c r="B307" s="531"/>
      <c r="C307" s="531"/>
      <c r="D307" s="533"/>
      <c r="E307" s="66" t="s">
        <v>152</v>
      </c>
      <c r="F307" s="64">
        <v>2019</v>
      </c>
      <c r="G307" s="206" t="s">
        <v>153</v>
      </c>
      <c r="H307" s="66" t="s">
        <v>138</v>
      </c>
      <c r="I307" s="64" t="s">
        <v>154</v>
      </c>
      <c r="J307" s="218" t="s">
        <v>155</v>
      </c>
      <c r="K307" s="65">
        <v>626</v>
      </c>
      <c r="L307" s="536"/>
      <c r="M307" s="536"/>
      <c r="N307" s="538"/>
      <c r="O307" s="540"/>
      <c r="P307" s="536"/>
      <c r="Q307" s="542"/>
      <c r="R307" s="68">
        <v>112</v>
      </c>
      <c r="S307" s="67" t="s">
        <v>127</v>
      </c>
      <c r="T307" s="246">
        <v>27.7</v>
      </c>
      <c r="U307" s="244">
        <v>14.3</v>
      </c>
      <c r="V307" s="244">
        <v>58</v>
      </c>
      <c r="W307" s="244">
        <v>22.3</v>
      </c>
      <c r="X307" s="247" t="s">
        <v>133</v>
      </c>
      <c r="Y307" s="68">
        <v>111</v>
      </c>
      <c r="Z307" s="66" t="s">
        <v>127</v>
      </c>
      <c r="AA307" s="244">
        <v>59.5</v>
      </c>
      <c r="AB307" s="244" t="s">
        <v>133</v>
      </c>
      <c r="AC307" s="244">
        <v>37.799999999999997</v>
      </c>
      <c r="AD307" s="244">
        <v>46.8</v>
      </c>
      <c r="AE307" s="245">
        <v>12.6</v>
      </c>
      <c r="AF307" s="67">
        <v>209</v>
      </c>
      <c r="AG307" s="66">
        <v>7.1</v>
      </c>
      <c r="AH307" s="244">
        <v>29.2</v>
      </c>
      <c r="AI307" s="244">
        <v>37.299999999999997</v>
      </c>
      <c r="AJ307" s="244">
        <v>33.5</v>
      </c>
      <c r="AK307" s="244">
        <v>19.100000000000001</v>
      </c>
      <c r="AL307" s="245">
        <v>10</v>
      </c>
      <c r="AM307" s="68"/>
      <c r="AN307" s="64"/>
      <c r="AO307" s="64"/>
      <c r="AP307" s="69"/>
    </row>
    <row r="308" spans="1:42" ht="25.5" customHeight="1" x14ac:dyDescent="0.2">
      <c r="A308" s="57" t="s">
        <v>16</v>
      </c>
      <c r="B308" s="516"/>
      <c r="C308" s="516" t="s">
        <v>204</v>
      </c>
      <c r="D308" s="518" t="s">
        <v>205</v>
      </c>
      <c r="E308" s="22" t="s">
        <v>122</v>
      </c>
      <c r="F308" s="22">
        <v>2019</v>
      </c>
      <c r="G308" s="520" t="s">
        <v>123</v>
      </c>
      <c r="H308" s="23" t="s">
        <v>124</v>
      </c>
      <c r="I308" s="22" t="s">
        <v>125</v>
      </c>
      <c r="J308" s="521" t="s">
        <v>206</v>
      </c>
      <c r="K308" s="58">
        <v>650</v>
      </c>
      <c r="L308" s="522">
        <v>94</v>
      </c>
      <c r="M308" s="522">
        <v>19</v>
      </c>
      <c r="N308" s="524">
        <v>71</v>
      </c>
      <c r="O308" s="526">
        <v>13</v>
      </c>
      <c r="P308" s="522">
        <v>206</v>
      </c>
      <c r="Q308" s="528" t="s">
        <v>133</v>
      </c>
      <c r="R308" s="495">
        <v>539</v>
      </c>
      <c r="S308" s="411" t="s">
        <v>127</v>
      </c>
      <c r="T308" s="418">
        <v>56.2</v>
      </c>
      <c r="U308" s="493">
        <v>14.1</v>
      </c>
      <c r="V308" s="493">
        <v>29.7</v>
      </c>
      <c r="W308" s="493">
        <v>31.7</v>
      </c>
      <c r="X308" s="494">
        <v>24.5</v>
      </c>
      <c r="Y308" s="495">
        <v>539</v>
      </c>
      <c r="Z308" s="411" t="s">
        <v>127</v>
      </c>
      <c r="AA308" s="493">
        <v>69.400000000000006</v>
      </c>
      <c r="AB308" s="493">
        <v>11.9</v>
      </c>
      <c r="AC308" s="493">
        <v>18.7</v>
      </c>
      <c r="AD308" s="493">
        <v>36.700000000000003</v>
      </c>
      <c r="AE308" s="494">
        <v>32.700000000000003</v>
      </c>
      <c r="AF308" s="495">
        <v>148</v>
      </c>
      <c r="AG308" s="496" t="s">
        <v>127</v>
      </c>
      <c r="AH308" s="493">
        <v>45.3</v>
      </c>
      <c r="AI308" s="493">
        <v>15.5</v>
      </c>
      <c r="AJ308" s="493">
        <v>39.200000000000003</v>
      </c>
      <c r="AK308" s="493">
        <v>33.1</v>
      </c>
      <c r="AL308" s="494">
        <v>12.2</v>
      </c>
      <c r="AM308" s="55"/>
      <c r="AN308" s="22"/>
      <c r="AO308" s="22"/>
      <c r="AP308" s="56"/>
    </row>
    <row r="309" spans="1:42" ht="25.5" customHeight="1" x14ac:dyDescent="0.2">
      <c r="A309" s="57" t="s">
        <v>16</v>
      </c>
      <c r="B309" s="517"/>
      <c r="C309" s="517"/>
      <c r="D309" s="519"/>
      <c r="E309" s="23" t="s">
        <v>128</v>
      </c>
      <c r="F309" s="22">
        <v>2019</v>
      </c>
      <c r="G309" s="477"/>
      <c r="H309" s="23" t="s">
        <v>124</v>
      </c>
      <c r="I309" s="172" t="s">
        <v>129</v>
      </c>
      <c r="J309" s="479"/>
      <c r="K309" s="58">
        <v>205</v>
      </c>
      <c r="L309" s="523"/>
      <c r="M309" s="523"/>
      <c r="N309" s="525"/>
      <c r="O309" s="527"/>
      <c r="P309" s="523"/>
      <c r="Q309" s="529"/>
      <c r="R309" s="495"/>
      <c r="S309" s="412"/>
      <c r="T309" s="414"/>
      <c r="U309" s="493"/>
      <c r="V309" s="493"/>
      <c r="W309" s="493"/>
      <c r="X309" s="494"/>
      <c r="Y309" s="495"/>
      <c r="Z309" s="412"/>
      <c r="AA309" s="493"/>
      <c r="AB309" s="493"/>
      <c r="AC309" s="493"/>
      <c r="AD309" s="493"/>
      <c r="AE309" s="494"/>
      <c r="AF309" s="495"/>
      <c r="AG309" s="496"/>
      <c r="AH309" s="493"/>
      <c r="AI309" s="493"/>
      <c r="AJ309" s="493"/>
      <c r="AK309" s="493"/>
      <c r="AL309" s="494"/>
      <c r="AM309" s="55"/>
      <c r="AN309" s="22"/>
      <c r="AO309" s="22"/>
      <c r="AP309" s="56"/>
    </row>
    <row r="310" spans="1:42" ht="25.5" customHeight="1" x14ac:dyDescent="0.2">
      <c r="A310" s="63" t="s">
        <v>16</v>
      </c>
      <c r="B310" s="497"/>
      <c r="C310" s="497" t="s">
        <v>207</v>
      </c>
      <c r="D310" s="499" t="s">
        <v>208</v>
      </c>
      <c r="E310" s="64" t="s">
        <v>122</v>
      </c>
      <c r="F310" s="64">
        <v>2019</v>
      </c>
      <c r="G310" s="501" t="s">
        <v>123</v>
      </c>
      <c r="H310" s="66" t="s">
        <v>124</v>
      </c>
      <c r="I310" s="64" t="s">
        <v>125</v>
      </c>
      <c r="J310" s="503" t="s">
        <v>209</v>
      </c>
      <c r="K310" s="65">
        <v>644</v>
      </c>
      <c r="L310" s="505">
        <v>342</v>
      </c>
      <c r="M310" s="505">
        <v>35</v>
      </c>
      <c r="N310" s="506">
        <v>116</v>
      </c>
      <c r="O310" s="508">
        <v>67</v>
      </c>
      <c r="P310" s="505">
        <v>270</v>
      </c>
      <c r="Q310" s="510">
        <v>5</v>
      </c>
      <c r="R310" s="466">
        <v>649</v>
      </c>
      <c r="S310" s="408" t="s">
        <v>127</v>
      </c>
      <c r="T310" s="406">
        <v>52.1</v>
      </c>
      <c r="U310" s="462">
        <v>19.600000000000001</v>
      </c>
      <c r="V310" s="462">
        <v>28.4</v>
      </c>
      <c r="W310" s="462">
        <v>27.4</v>
      </c>
      <c r="X310" s="464">
        <v>24.7</v>
      </c>
      <c r="Y310" s="466">
        <v>648</v>
      </c>
      <c r="Z310" s="468" t="s">
        <v>127</v>
      </c>
      <c r="AA310" s="462">
        <v>65</v>
      </c>
      <c r="AB310" s="462">
        <v>15</v>
      </c>
      <c r="AC310" s="462">
        <v>20.100000000000001</v>
      </c>
      <c r="AD310" s="462">
        <v>34.1</v>
      </c>
      <c r="AE310" s="464">
        <v>30.9</v>
      </c>
      <c r="AF310" s="466">
        <v>203</v>
      </c>
      <c r="AG310" s="468" t="s">
        <v>127</v>
      </c>
      <c r="AH310" s="462">
        <v>40.4</v>
      </c>
      <c r="AI310" s="462">
        <v>23.2</v>
      </c>
      <c r="AJ310" s="462">
        <v>36.5</v>
      </c>
      <c r="AK310" s="462">
        <v>32</v>
      </c>
      <c r="AL310" s="464">
        <v>8.4</v>
      </c>
      <c r="AM310" s="68"/>
      <c r="AN310" s="64"/>
      <c r="AO310" s="64"/>
      <c r="AP310" s="69"/>
    </row>
    <row r="311" spans="1:42" ht="25.5" customHeight="1" thickBot="1" x14ac:dyDescent="0.25">
      <c r="A311" s="153" t="s">
        <v>16</v>
      </c>
      <c r="B311" s="498"/>
      <c r="C311" s="498"/>
      <c r="D311" s="500"/>
      <c r="E311" s="154" t="s">
        <v>128</v>
      </c>
      <c r="F311" s="155">
        <v>2019</v>
      </c>
      <c r="G311" s="502"/>
      <c r="H311" s="154" t="s">
        <v>124</v>
      </c>
      <c r="I311" s="155" t="s">
        <v>129</v>
      </c>
      <c r="J311" s="504"/>
      <c r="K311" s="156">
        <v>320</v>
      </c>
      <c r="L311" s="469"/>
      <c r="M311" s="469"/>
      <c r="N311" s="507"/>
      <c r="O311" s="509"/>
      <c r="P311" s="469"/>
      <c r="Q311" s="511"/>
      <c r="R311" s="467"/>
      <c r="S311" s="409"/>
      <c r="T311" s="410"/>
      <c r="U311" s="463"/>
      <c r="V311" s="463"/>
      <c r="W311" s="463"/>
      <c r="X311" s="465"/>
      <c r="Y311" s="467"/>
      <c r="Z311" s="469"/>
      <c r="AA311" s="463"/>
      <c r="AB311" s="463"/>
      <c r="AC311" s="463"/>
      <c r="AD311" s="463"/>
      <c r="AE311" s="465"/>
      <c r="AF311" s="467"/>
      <c r="AG311" s="469"/>
      <c r="AH311" s="463"/>
      <c r="AI311" s="463"/>
      <c r="AJ311" s="463"/>
      <c r="AK311" s="463"/>
      <c r="AL311" s="465"/>
      <c r="AM311" s="157"/>
      <c r="AN311" s="155"/>
      <c r="AO311" s="155"/>
      <c r="AP311" s="158"/>
    </row>
    <row r="312" spans="1:42" ht="25.5" customHeight="1" x14ac:dyDescent="0.2">
      <c r="A312" s="105" t="s">
        <v>16</v>
      </c>
      <c r="B312" s="470"/>
      <c r="C312" s="470" t="s">
        <v>210</v>
      </c>
      <c r="D312" s="473" t="s">
        <v>79</v>
      </c>
      <c r="E312" s="28" t="s">
        <v>122</v>
      </c>
      <c r="F312" s="28">
        <v>2019</v>
      </c>
      <c r="G312" s="476" t="s">
        <v>123</v>
      </c>
      <c r="H312" s="107"/>
      <c r="I312" s="22" t="s">
        <v>125</v>
      </c>
      <c r="J312" s="478" t="s">
        <v>211</v>
      </c>
      <c r="K312" s="106">
        <v>0</v>
      </c>
      <c r="L312" s="446">
        <v>479</v>
      </c>
      <c r="M312" s="446">
        <v>95</v>
      </c>
      <c r="N312" s="484">
        <v>88</v>
      </c>
      <c r="O312" s="487">
        <v>112</v>
      </c>
      <c r="P312" s="446">
        <v>481</v>
      </c>
      <c r="Q312" s="490">
        <v>3</v>
      </c>
      <c r="R312" s="444">
        <v>530</v>
      </c>
      <c r="S312" s="411">
        <v>7.2</v>
      </c>
      <c r="T312" s="413">
        <v>30.9</v>
      </c>
      <c r="U312" s="448">
        <v>33.799999999999997</v>
      </c>
      <c r="V312" s="448">
        <v>35.299999999999997</v>
      </c>
      <c r="W312" s="448">
        <v>18.100000000000001</v>
      </c>
      <c r="X312" s="442">
        <v>12.8</v>
      </c>
      <c r="Y312" s="444">
        <v>530</v>
      </c>
      <c r="Z312" s="411">
        <v>7.2</v>
      </c>
      <c r="AA312" s="448">
        <v>45.8</v>
      </c>
      <c r="AB312" s="448">
        <v>22.6</v>
      </c>
      <c r="AC312" s="448">
        <v>31.5</v>
      </c>
      <c r="AD312" s="448">
        <v>34.9</v>
      </c>
      <c r="AE312" s="442">
        <v>10.9</v>
      </c>
      <c r="AF312" s="444">
        <v>180</v>
      </c>
      <c r="AG312" s="446">
        <v>8.1999999999999993</v>
      </c>
      <c r="AH312" s="448">
        <v>23.9</v>
      </c>
      <c r="AI312" s="448">
        <v>28.9</v>
      </c>
      <c r="AJ312" s="448">
        <v>47.2</v>
      </c>
      <c r="AK312" s="448">
        <v>21.7</v>
      </c>
      <c r="AL312" s="442" t="s">
        <v>133</v>
      </c>
      <c r="AM312" s="108"/>
      <c r="AN312" s="28"/>
      <c r="AO312" s="28"/>
      <c r="AP312" s="109"/>
    </row>
    <row r="313" spans="1:42" ht="25.5" customHeight="1" x14ac:dyDescent="0.2">
      <c r="A313" s="57" t="s">
        <v>16</v>
      </c>
      <c r="B313" s="471"/>
      <c r="C313" s="471"/>
      <c r="D313" s="474"/>
      <c r="E313" s="23" t="s">
        <v>128</v>
      </c>
      <c r="F313" s="22">
        <v>2019</v>
      </c>
      <c r="G313" s="477"/>
      <c r="H313" s="23" t="s">
        <v>131</v>
      </c>
      <c r="I313" s="172" t="s">
        <v>129</v>
      </c>
      <c r="J313" s="479"/>
      <c r="K313" s="58">
        <v>575</v>
      </c>
      <c r="L313" s="447"/>
      <c r="M313" s="447"/>
      <c r="N313" s="485"/>
      <c r="O313" s="488"/>
      <c r="P313" s="447"/>
      <c r="Q313" s="491"/>
      <c r="R313" s="445"/>
      <c r="S313" s="412"/>
      <c r="T313" s="414"/>
      <c r="U313" s="449"/>
      <c r="V313" s="449"/>
      <c r="W313" s="449"/>
      <c r="X313" s="443"/>
      <c r="Y313" s="445"/>
      <c r="Z313" s="412"/>
      <c r="AA313" s="449"/>
      <c r="AB313" s="449"/>
      <c r="AC313" s="449"/>
      <c r="AD313" s="449"/>
      <c r="AE313" s="443"/>
      <c r="AF313" s="445"/>
      <c r="AG313" s="447"/>
      <c r="AH313" s="449"/>
      <c r="AI313" s="449"/>
      <c r="AJ313" s="449"/>
      <c r="AK313" s="449"/>
      <c r="AL313" s="443"/>
      <c r="AM313" s="55"/>
      <c r="AN313" s="22"/>
      <c r="AO313" s="22"/>
      <c r="AP313" s="56"/>
    </row>
    <row r="314" spans="1:42" ht="39" thickBot="1" x14ac:dyDescent="0.25">
      <c r="A314" s="100" t="s">
        <v>16</v>
      </c>
      <c r="B314" s="472"/>
      <c r="C314" s="472"/>
      <c r="D314" s="475"/>
      <c r="E314" s="101" t="s">
        <v>152</v>
      </c>
      <c r="F314" s="102">
        <v>2019</v>
      </c>
      <c r="G314" s="207" t="s">
        <v>153</v>
      </c>
      <c r="H314" s="101" t="s">
        <v>215</v>
      </c>
      <c r="I314" s="102" t="s">
        <v>154</v>
      </c>
      <c r="J314" s="217" t="s">
        <v>155</v>
      </c>
      <c r="K314" s="103">
        <v>346</v>
      </c>
      <c r="L314" s="483"/>
      <c r="M314" s="483"/>
      <c r="N314" s="486"/>
      <c r="O314" s="489"/>
      <c r="P314" s="483"/>
      <c r="Q314" s="492"/>
      <c r="R314" s="184">
        <v>73</v>
      </c>
      <c r="S314" s="183" t="s">
        <v>127</v>
      </c>
      <c r="T314" s="241">
        <v>19.2</v>
      </c>
      <c r="U314" s="248">
        <v>28.8</v>
      </c>
      <c r="V314" s="248">
        <v>52.1</v>
      </c>
      <c r="W314" s="248">
        <v>16.399999999999999</v>
      </c>
      <c r="X314" s="249" t="s">
        <v>133</v>
      </c>
      <c r="Y314" s="184">
        <v>73</v>
      </c>
      <c r="Z314" s="53" t="s">
        <v>127</v>
      </c>
      <c r="AA314" s="248">
        <v>63</v>
      </c>
      <c r="AB314" s="248" t="s">
        <v>133</v>
      </c>
      <c r="AC314" s="248">
        <v>37</v>
      </c>
      <c r="AD314" s="248">
        <v>49.3</v>
      </c>
      <c r="AE314" s="251">
        <v>13.7</v>
      </c>
      <c r="AF314" s="183">
        <v>150</v>
      </c>
      <c r="AG314" s="53">
        <v>10.199999999999999</v>
      </c>
      <c r="AH314" s="248">
        <v>24.7</v>
      </c>
      <c r="AI314" s="248">
        <v>48</v>
      </c>
      <c r="AJ314" s="248">
        <v>27.3</v>
      </c>
      <c r="AK314" s="248">
        <v>18.7</v>
      </c>
      <c r="AL314" s="251" t="s">
        <v>133</v>
      </c>
      <c r="AM314" s="104"/>
      <c r="AN314" s="102"/>
      <c r="AO314" s="102"/>
      <c r="AP314" s="122"/>
    </row>
    <row r="315" spans="1:42" ht="38.25" x14ac:dyDescent="0.2">
      <c r="A315" s="159" t="s">
        <v>16</v>
      </c>
      <c r="B315" s="450"/>
      <c r="C315" s="450" t="s">
        <v>212</v>
      </c>
      <c r="D315" s="452" t="s">
        <v>83</v>
      </c>
      <c r="E315" s="160" t="s">
        <v>128</v>
      </c>
      <c r="F315" s="161">
        <v>2019</v>
      </c>
      <c r="G315" s="208" t="s">
        <v>123</v>
      </c>
      <c r="H315" s="160"/>
      <c r="I315" s="161" t="s">
        <v>129</v>
      </c>
      <c r="J315" s="212" t="s">
        <v>187</v>
      </c>
      <c r="K315" s="162"/>
      <c r="L315" s="454"/>
      <c r="M315" s="454"/>
      <c r="N315" s="456"/>
      <c r="O315" s="458"/>
      <c r="P315" s="454"/>
      <c r="Q315" s="460"/>
      <c r="R315" s="254"/>
      <c r="S315" s="277"/>
      <c r="T315" s="278"/>
      <c r="U315" s="279"/>
      <c r="V315" s="279"/>
      <c r="W315" s="279"/>
      <c r="X315" s="280"/>
      <c r="Y315" s="254"/>
      <c r="Z315" s="281"/>
      <c r="AA315" s="279"/>
      <c r="AB315" s="279"/>
      <c r="AC315" s="279"/>
      <c r="AD315" s="279"/>
      <c r="AE315" s="280"/>
      <c r="AF315" s="254"/>
      <c r="AG315" s="281"/>
      <c r="AH315" s="279"/>
      <c r="AI315" s="279"/>
      <c r="AJ315" s="279"/>
      <c r="AK315" s="279"/>
      <c r="AL315" s="280"/>
      <c r="AM315" s="163"/>
      <c r="AN315" s="161"/>
      <c r="AO315" s="161"/>
      <c r="AP315" s="164"/>
    </row>
    <row r="316" spans="1:42" ht="39" thickBot="1" x14ac:dyDescent="0.25">
      <c r="A316" s="93" t="s">
        <v>16</v>
      </c>
      <c r="B316" s="451"/>
      <c r="C316" s="451"/>
      <c r="D316" s="453"/>
      <c r="E316" s="94" t="s">
        <v>152</v>
      </c>
      <c r="F316" s="94">
        <v>2019</v>
      </c>
      <c r="G316" s="209" t="s">
        <v>153</v>
      </c>
      <c r="H316" s="95"/>
      <c r="I316" s="94" t="s">
        <v>154</v>
      </c>
      <c r="J316" s="216" t="s">
        <v>155</v>
      </c>
      <c r="K316" s="96"/>
      <c r="L316" s="455"/>
      <c r="M316" s="455"/>
      <c r="N316" s="457"/>
      <c r="O316" s="459"/>
      <c r="P316" s="455"/>
      <c r="Q316" s="461"/>
      <c r="R316" s="97"/>
      <c r="S316" s="282"/>
      <c r="T316" s="283"/>
      <c r="U316" s="284"/>
      <c r="V316" s="284"/>
      <c r="W316" s="284"/>
      <c r="X316" s="285"/>
      <c r="Y316" s="97"/>
      <c r="Z316" s="286"/>
      <c r="AA316" s="284"/>
      <c r="AB316" s="284"/>
      <c r="AC316" s="284"/>
      <c r="AD316" s="284"/>
      <c r="AE316" s="285"/>
      <c r="AF316" s="97"/>
      <c r="AG316" s="286"/>
      <c r="AH316" s="284"/>
      <c r="AI316" s="284"/>
      <c r="AJ316" s="284"/>
      <c r="AK316" s="284"/>
      <c r="AL316" s="285"/>
      <c r="AM316" s="97"/>
      <c r="AN316" s="98"/>
      <c r="AO316" s="98"/>
      <c r="AP316" s="99"/>
    </row>
    <row r="317" spans="1:42" ht="13.5" thickBot="1" x14ac:dyDescent="0.25">
      <c r="A317" s="188"/>
      <c r="B317" s="188"/>
      <c r="C317" s="188"/>
      <c r="D317" s="188"/>
      <c r="E317" s="188"/>
      <c r="F317" s="188"/>
      <c r="G317" s="188"/>
      <c r="H317" s="188"/>
      <c r="I317" s="188"/>
      <c r="J317" s="188"/>
      <c r="K317" s="188"/>
      <c r="L317" s="188"/>
      <c r="M317" s="188"/>
      <c r="N317" s="188"/>
      <c r="O317" s="188"/>
      <c r="P317" s="188"/>
      <c r="Q317" s="188"/>
      <c r="R317" s="188"/>
      <c r="S317" s="188"/>
      <c r="T317" s="250"/>
      <c r="U317" s="250"/>
      <c r="V317" s="250"/>
      <c r="W317" s="250"/>
      <c r="X317" s="250"/>
      <c r="Y317" s="188"/>
      <c r="Z317" s="188"/>
      <c r="AA317" s="250"/>
      <c r="AB317" s="250"/>
      <c r="AC317" s="250"/>
      <c r="AD317" s="250"/>
      <c r="AE317" s="250"/>
      <c r="AF317" s="275"/>
      <c r="AG317" s="275"/>
      <c r="AH317" s="276"/>
      <c r="AI317" s="276"/>
      <c r="AJ317" s="276"/>
      <c r="AK317" s="276"/>
      <c r="AL317" s="276"/>
      <c r="AM317" s="188"/>
      <c r="AN317" s="188"/>
      <c r="AO317" s="188"/>
      <c r="AP317" s="188"/>
    </row>
    <row r="318" spans="1:42" ht="25.5" customHeight="1" x14ac:dyDescent="0.2">
      <c r="A318" s="175" t="s">
        <v>16</v>
      </c>
      <c r="B318" s="470"/>
      <c r="C318" s="470" t="s">
        <v>121</v>
      </c>
      <c r="D318" s="473" t="s">
        <v>14</v>
      </c>
      <c r="E318" s="176" t="s">
        <v>122</v>
      </c>
      <c r="F318" s="176">
        <v>2018</v>
      </c>
      <c r="G318" s="476" t="s">
        <v>123</v>
      </c>
      <c r="H318" s="52" t="s">
        <v>124</v>
      </c>
      <c r="I318" s="176" t="s">
        <v>125</v>
      </c>
      <c r="J318" s="766" t="s">
        <v>211</v>
      </c>
      <c r="K318" s="177">
        <v>161</v>
      </c>
      <c r="L318" s="446" t="s">
        <v>133</v>
      </c>
      <c r="M318" s="446" t="s">
        <v>133</v>
      </c>
      <c r="N318" s="484">
        <v>10</v>
      </c>
      <c r="O318" s="487" t="s">
        <v>133</v>
      </c>
      <c r="P318" s="446">
        <v>26</v>
      </c>
      <c r="Q318" s="490" t="s">
        <v>133</v>
      </c>
      <c r="R318" s="444">
        <v>48</v>
      </c>
      <c r="S318" s="415">
        <v>11.1</v>
      </c>
      <c r="T318" s="413">
        <v>64.599999999999994</v>
      </c>
      <c r="U318" s="448" t="s">
        <v>133</v>
      </c>
      <c r="V318" s="448">
        <v>25</v>
      </c>
      <c r="W318" s="448">
        <v>35.4</v>
      </c>
      <c r="X318" s="442">
        <v>29.2</v>
      </c>
      <c r="Y318" s="444">
        <v>48</v>
      </c>
      <c r="Z318" s="446">
        <v>11.1</v>
      </c>
      <c r="AA318" s="448">
        <v>68.8</v>
      </c>
      <c r="AB318" s="448" t="s">
        <v>133</v>
      </c>
      <c r="AC318" s="448" t="s">
        <v>133</v>
      </c>
      <c r="AD318" s="448">
        <v>29.2</v>
      </c>
      <c r="AE318" s="442">
        <v>39.6</v>
      </c>
      <c r="AF318" s="444"/>
      <c r="AG318" s="446"/>
      <c r="AH318" s="448"/>
      <c r="AI318" s="448"/>
      <c r="AJ318" s="448"/>
      <c r="AK318" s="448"/>
      <c r="AL318" s="442"/>
      <c r="AM318" s="256"/>
      <c r="AN318" s="176"/>
      <c r="AO318" s="176"/>
      <c r="AP318" s="257"/>
    </row>
    <row r="319" spans="1:42" ht="25.5" customHeight="1" thickBot="1" x14ac:dyDescent="0.25">
      <c r="A319" s="179" t="s">
        <v>16</v>
      </c>
      <c r="B319" s="472"/>
      <c r="C319" s="472"/>
      <c r="D319" s="475"/>
      <c r="E319" s="53" t="s">
        <v>128</v>
      </c>
      <c r="F319" s="180">
        <v>2018</v>
      </c>
      <c r="G319" s="645"/>
      <c r="H319" s="53"/>
      <c r="I319" s="181" t="s">
        <v>129</v>
      </c>
      <c r="J319" s="767"/>
      <c r="K319" s="182"/>
      <c r="L319" s="483"/>
      <c r="M319" s="483"/>
      <c r="N319" s="486"/>
      <c r="O319" s="489"/>
      <c r="P319" s="483"/>
      <c r="Q319" s="492"/>
      <c r="R319" s="648"/>
      <c r="S319" s="416"/>
      <c r="T319" s="417"/>
      <c r="U319" s="615"/>
      <c r="V319" s="615"/>
      <c r="W319" s="615"/>
      <c r="X319" s="617"/>
      <c r="Y319" s="648"/>
      <c r="Z319" s="483"/>
      <c r="AA319" s="615"/>
      <c r="AB319" s="615"/>
      <c r="AC319" s="615"/>
      <c r="AD319" s="615"/>
      <c r="AE319" s="617"/>
      <c r="AF319" s="648"/>
      <c r="AG319" s="483"/>
      <c r="AH319" s="615"/>
      <c r="AI319" s="615"/>
      <c r="AJ319" s="615"/>
      <c r="AK319" s="615"/>
      <c r="AL319" s="617"/>
      <c r="AM319" s="184"/>
      <c r="AN319" s="180"/>
      <c r="AO319" s="180"/>
      <c r="AP319" s="258"/>
    </row>
    <row r="320" spans="1:42" ht="25.5" customHeight="1" x14ac:dyDescent="0.2">
      <c r="A320" s="110" t="s">
        <v>16</v>
      </c>
      <c r="B320" s="701"/>
      <c r="C320" s="701" t="s">
        <v>130</v>
      </c>
      <c r="D320" s="703" t="s">
        <v>26</v>
      </c>
      <c r="E320" s="111" t="s">
        <v>122</v>
      </c>
      <c r="F320" s="111">
        <v>2018</v>
      </c>
      <c r="G320" s="705" t="s">
        <v>123</v>
      </c>
      <c r="H320" s="113" t="s">
        <v>199</v>
      </c>
      <c r="I320" s="111" t="s">
        <v>125</v>
      </c>
      <c r="J320" s="707" t="s">
        <v>211</v>
      </c>
      <c r="K320" s="112">
        <v>169</v>
      </c>
      <c r="L320" s="697">
        <v>129</v>
      </c>
      <c r="M320" s="697">
        <v>58</v>
      </c>
      <c r="N320" s="709">
        <v>13</v>
      </c>
      <c r="O320" s="711">
        <v>15</v>
      </c>
      <c r="P320" s="697">
        <v>110</v>
      </c>
      <c r="Q320" s="713" t="s">
        <v>133</v>
      </c>
      <c r="R320" s="695">
        <v>63</v>
      </c>
      <c r="S320" s="434">
        <v>18.2</v>
      </c>
      <c r="T320" s="436">
        <v>17.5</v>
      </c>
      <c r="U320" s="699">
        <v>57.1</v>
      </c>
      <c r="V320" s="699">
        <v>25.4</v>
      </c>
      <c r="W320" s="699">
        <v>15.9</v>
      </c>
      <c r="X320" s="693" t="s">
        <v>133</v>
      </c>
      <c r="Y320" s="695">
        <v>63</v>
      </c>
      <c r="Z320" s="697">
        <v>18.2</v>
      </c>
      <c r="AA320" s="699">
        <v>17.5</v>
      </c>
      <c r="AB320" s="699">
        <v>55.6</v>
      </c>
      <c r="AC320" s="699">
        <v>27</v>
      </c>
      <c r="AD320" s="699" t="s">
        <v>133</v>
      </c>
      <c r="AE320" s="693" t="s">
        <v>133</v>
      </c>
      <c r="AF320" s="695">
        <v>14</v>
      </c>
      <c r="AG320" s="697" t="s">
        <v>127</v>
      </c>
      <c r="AH320" s="699" t="s">
        <v>133</v>
      </c>
      <c r="AI320" s="699" t="s">
        <v>133</v>
      </c>
      <c r="AJ320" s="699" t="s">
        <v>133</v>
      </c>
      <c r="AK320" s="699" t="s">
        <v>133</v>
      </c>
      <c r="AL320" s="693" t="s">
        <v>133</v>
      </c>
      <c r="AM320" s="114"/>
      <c r="AN320" s="111"/>
      <c r="AO320" s="111"/>
      <c r="AP320" s="115"/>
    </row>
    <row r="321" spans="1:42" ht="25.5" customHeight="1" thickBot="1" x14ac:dyDescent="0.25">
      <c r="A321" s="116" t="s">
        <v>16</v>
      </c>
      <c r="B321" s="702"/>
      <c r="C321" s="702"/>
      <c r="D321" s="704"/>
      <c r="E321" s="117" t="s">
        <v>128</v>
      </c>
      <c r="F321" s="118">
        <v>2018</v>
      </c>
      <c r="G321" s="706"/>
      <c r="H321" s="117"/>
      <c r="I321" s="118" t="s">
        <v>129</v>
      </c>
      <c r="J321" s="708"/>
      <c r="K321" s="119"/>
      <c r="L321" s="698"/>
      <c r="M321" s="698"/>
      <c r="N321" s="710"/>
      <c r="O321" s="712"/>
      <c r="P321" s="698"/>
      <c r="Q321" s="714"/>
      <c r="R321" s="696"/>
      <c r="S321" s="435"/>
      <c r="T321" s="437"/>
      <c r="U321" s="700"/>
      <c r="V321" s="700"/>
      <c r="W321" s="700"/>
      <c r="X321" s="694"/>
      <c r="Y321" s="696"/>
      <c r="Z321" s="698"/>
      <c r="AA321" s="700"/>
      <c r="AB321" s="700"/>
      <c r="AC321" s="700"/>
      <c r="AD321" s="700"/>
      <c r="AE321" s="694"/>
      <c r="AF321" s="696"/>
      <c r="AG321" s="698"/>
      <c r="AH321" s="700"/>
      <c r="AI321" s="700"/>
      <c r="AJ321" s="700"/>
      <c r="AK321" s="700"/>
      <c r="AL321" s="694"/>
      <c r="AM321" s="120"/>
      <c r="AN321" s="118"/>
      <c r="AO321" s="118"/>
      <c r="AP321" s="121"/>
    </row>
    <row r="322" spans="1:42" ht="25.5" customHeight="1" x14ac:dyDescent="0.2">
      <c r="A322" s="105" t="s">
        <v>16</v>
      </c>
      <c r="B322" s="470"/>
      <c r="C322" s="470" t="s">
        <v>134</v>
      </c>
      <c r="D322" s="473" t="s">
        <v>30</v>
      </c>
      <c r="E322" s="28" t="s">
        <v>122</v>
      </c>
      <c r="F322" s="28">
        <v>2018</v>
      </c>
      <c r="G322" s="476" t="s">
        <v>123</v>
      </c>
      <c r="H322" s="107"/>
      <c r="I322" s="22" t="s">
        <v>125</v>
      </c>
      <c r="J322" s="478" t="s">
        <v>211</v>
      </c>
      <c r="K322" s="106"/>
      <c r="L322" s="446"/>
      <c r="M322" s="446"/>
      <c r="N322" s="484"/>
      <c r="O322" s="487"/>
      <c r="P322" s="446"/>
      <c r="Q322" s="490"/>
      <c r="R322" s="444"/>
      <c r="S322" s="415"/>
      <c r="T322" s="413"/>
      <c r="U322" s="448"/>
      <c r="V322" s="448"/>
      <c r="W322" s="448"/>
      <c r="X322" s="442"/>
      <c r="Y322" s="444"/>
      <c r="Z322" s="446"/>
      <c r="AA322" s="448"/>
      <c r="AB322" s="448"/>
      <c r="AC322" s="448"/>
      <c r="AD322" s="448"/>
      <c r="AE322" s="442"/>
      <c r="AF322" s="444"/>
      <c r="AG322" s="446"/>
      <c r="AH322" s="448"/>
      <c r="AI322" s="448"/>
      <c r="AJ322" s="448"/>
      <c r="AK322" s="448"/>
      <c r="AL322" s="442"/>
      <c r="AM322" s="108"/>
      <c r="AN322" s="28"/>
      <c r="AO322" s="28"/>
      <c r="AP322" s="109"/>
    </row>
    <row r="323" spans="1:42" ht="25.5" customHeight="1" thickBot="1" x14ac:dyDescent="0.25">
      <c r="A323" s="100" t="s">
        <v>16</v>
      </c>
      <c r="B323" s="472"/>
      <c r="C323" s="472"/>
      <c r="D323" s="475"/>
      <c r="E323" s="101" t="s">
        <v>128</v>
      </c>
      <c r="F323" s="102">
        <v>2018</v>
      </c>
      <c r="G323" s="645"/>
      <c r="H323" s="101"/>
      <c r="I323" s="172" t="s">
        <v>129</v>
      </c>
      <c r="J323" s="646"/>
      <c r="K323" s="103"/>
      <c r="L323" s="483"/>
      <c r="M323" s="483"/>
      <c r="N323" s="486"/>
      <c r="O323" s="489"/>
      <c r="P323" s="483"/>
      <c r="Q323" s="492"/>
      <c r="R323" s="648"/>
      <c r="S323" s="416"/>
      <c r="T323" s="417"/>
      <c r="U323" s="615"/>
      <c r="V323" s="615"/>
      <c r="W323" s="615"/>
      <c r="X323" s="617"/>
      <c r="Y323" s="648"/>
      <c r="Z323" s="483"/>
      <c r="AA323" s="615"/>
      <c r="AB323" s="615"/>
      <c r="AC323" s="615"/>
      <c r="AD323" s="615"/>
      <c r="AE323" s="617"/>
      <c r="AF323" s="648"/>
      <c r="AG323" s="483"/>
      <c r="AH323" s="615"/>
      <c r="AI323" s="615"/>
      <c r="AJ323" s="615"/>
      <c r="AK323" s="615"/>
      <c r="AL323" s="617"/>
      <c r="AM323" s="104"/>
      <c r="AN323" s="102"/>
      <c r="AO323" s="102"/>
      <c r="AP323" s="122"/>
    </row>
    <row r="324" spans="1:42" ht="25.5" customHeight="1" x14ac:dyDescent="0.2">
      <c r="A324" s="123" t="s">
        <v>16</v>
      </c>
      <c r="B324" s="677"/>
      <c r="C324" s="677" t="s">
        <v>137</v>
      </c>
      <c r="D324" s="679" t="s">
        <v>34</v>
      </c>
      <c r="E324" s="124" t="s">
        <v>122</v>
      </c>
      <c r="F324" s="124">
        <v>2018</v>
      </c>
      <c r="G324" s="681" t="s">
        <v>123</v>
      </c>
      <c r="H324" s="126"/>
      <c r="I324" s="124" t="s">
        <v>125</v>
      </c>
      <c r="J324" s="683" t="s">
        <v>211</v>
      </c>
      <c r="K324" s="125"/>
      <c r="L324" s="675"/>
      <c r="M324" s="675"/>
      <c r="N324" s="685"/>
      <c r="O324" s="687"/>
      <c r="P324" s="675"/>
      <c r="Q324" s="689"/>
      <c r="R324" s="673"/>
      <c r="S324" s="691"/>
      <c r="T324" s="438"/>
      <c r="U324" s="440"/>
      <c r="V324" s="440"/>
      <c r="W324" s="440"/>
      <c r="X324" s="671"/>
      <c r="Y324" s="673"/>
      <c r="Z324" s="675"/>
      <c r="AA324" s="440"/>
      <c r="AB324" s="440"/>
      <c r="AC324" s="440"/>
      <c r="AD324" s="440"/>
      <c r="AE324" s="671"/>
      <c r="AF324" s="673"/>
      <c r="AG324" s="675"/>
      <c r="AH324" s="440"/>
      <c r="AI324" s="440"/>
      <c r="AJ324" s="440"/>
      <c r="AK324" s="440"/>
      <c r="AL324" s="671"/>
      <c r="AM324" s="127"/>
      <c r="AN324" s="124"/>
      <c r="AO324" s="124"/>
      <c r="AP324" s="128"/>
    </row>
    <row r="325" spans="1:42" ht="25.5" customHeight="1" thickBot="1" x14ac:dyDescent="0.25">
      <c r="A325" s="129" t="s">
        <v>16</v>
      </c>
      <c r="B325" s="678"/>
      <c r="C325" s="678"/>
      <c r="D325" s="680"/>
      <c r="E325" s="130" t="s">
        <v>128</v>
      </c>
      <c r="F325" s="131">
        <v>2018</v>
      </c>
      <c r="G325" s="682"/>
      <c r="H325" s="130"/>
      <c r="I325" s="131" t="s">
        <v>129</v>
      </c>
      <c r="J325" s="684"/>
      <c r="K325" s="132"/>
      <c r="L325" s="676"/>
      <c r="M325" s="676"/>
      <c r="N325" s="686"/>
      <c r="O325" s="688"/>
      <c r="P325" s="676"/>
      <c r="Q325" s="690"/>
      <c r="R325" s="674"/>
      <c r="S325" s="692"/>
      <c r="T325" s="439"/>
      <c r="U325" s="441"/>
      <c r="V325" s="441"/>
      <c r="W325" s="441"/>
      <c r="X325" s="672"/>
      <c r="Y325" s="674"/>
      <c r="Z325" s="676"/>
      <c r="AA325" s="441"/>
      <c r="AB325" s="441"/>
      <c r="AC325" s="441"/>
      <c r="AD325" s="441"/>
      <c r="AE325" s="672"/>
      <c r="AF325" s="674"/>
      <c r="AG325" s="676"/>
      <c r="AH325" s="441"/>
      <c r="AI325" s="441"/>
      <c r="AJ325" s="441"/>
      <c r="AK325" s="441"/>
      <c r="AL325" s="672"/>
      <c r="AM325" s="133"/>
      <c r="AN325" s="131"/>
      <c r="AO325" s="131"/>
      <c r="AP325" s="134"/>
    </row>
    <row r="326" spans="1:42" ht="25.5" customHeight="1" x14ac:dyDescent="0.2">
      <c r="A326" s="105" t="s">
        <v>16</v>
      </c>
      <c r="B326" s="470"/>
      <c r="C326" s="470" t="s">
        <v>140</v>
      </c>
      <c r="D326" s="473" t="s">
        <v>141</v>
      </c>
      <c r="E326" s="28" t="s">
        <v>122</v>
      </c>
      <c r="F326" s="28">
        <v>2018</v>
      </c>
      <c r="G326" s="476" t="s">
        <v>123</v>
      </c>
      <c r="H326" s="107" t="s">
        <v>135</v>
      </c>
      <c r="I326" s="22" t="s">
        <v>125</v>
      </c>
      <c r="J326" s="478" t="s">
        <v>211</v>
      </c>
      <c r="K326" s="106">
        <v>632</v>
      </c>
      <c r="L326" s="446" t="s">
        <v>133</v>
      </c>
      <c r="M326" s="446">
        <v>31</v>
      </c>
      <c r="N326" s="484">
        <v>79</v>
      </c>
      <c r="O326" s="487">
        <v>44</v>
      </c>
      <c r="P326" s="446">
        <v>179</v>
      </c>
      <c r="Q326" s="490" t="s">
        <v>133</v>
      </c>
      <c r="R326" s="444">
        <v>681</v>
      </c>
      <c r="S326" s="415" t="s">
        <v>127</v>
      </c>
      <c r="T326" s="413">
        <v>62.4</v>
      </c>
      <c r="U326" s="448">
        <v>11.5</v>
      </c>
      <c r="V326" s="448">
        <v>26.1</v>
      </c>
      <c r="W326" s="448">
        <v>31.6</v>
      </c>
      <c r="X326" s="442">
        <v>30.8</v>
      </c>
      <c r="Y326" s="444">
        <v>683</v>
      </c>
      <c r="Z326" s="415" t="s">
        <v>127</v>
      </c>
      <c r="AA326" s="448">
        <v>72.8</v>
      </c>
      <c r="AB326" s="448">
        <v>8.5</v>
      </c>
      <c r="AC326" s="448">
        <v>18.7</v>
      </c>
      <c r="AD326" s="448">
        <v>38.9</v>
      </c>
      <c r="AE326" s="442">
        <v>33.799999999999997</v>
      </c>
      <c r="AF326" s="444">
        <v>229</v>
      </c>
      <c r="AG326" s="446" t="s">
        <v>127</v>
      </c>
      <c r="AH326" s="448">
        <v>56.3</v>
      </c>
      <c r="AI326" s="448">
        <v>14.8</v>
      </c>
      <c r="AJ326" s="448">
        <v>28.8</v>
      </c>
      <c r="AK326" s="448">
        <v>41.5</v>
      </c>
      <c r="AL326" s="442">
        <v>14.8</v>
      </c>
      <c r="AM326" s="108"/>
      <c r="AN326" s="28"/>
      <c r="AO326" s="28"/>
      <c r="AP326" s="109"/>
    </row>
    <row r="327" spans="1:42" ht="25.5" customHeight="1" x14ac:dyDescent="0.2">
      <c r="A327" s="57" t="s">
        <v>16</v>
      </c>
      <c r="B327" s="517"/>
      <c r="C327" s="517"/>
      <c r="D327" s="519"/>
      <c r="E327" s="23" t="s">
        <v>128</v>
      </c>
      <c r="F327" s="22">
        <v>2018</v>
      </c>
      <c r="G327" s="477"/>
      <c r="H327" s="23" t="s">
        <v>124</v>
      </c>
      <c r="I327" s="172" t="s">
        <v>129</v>
      </c>
      <c r="J327" s="479"/>
      <c r="K327" s="58">
        <v>365</v>
      </c>
      <c r="L327" s="523"/>
      <c r="M327" s="523"/>
      <c r="N327" s="525"/>
      <c r="O327" s="527"/>
      <c r="P327" s="523"/>
      <c r="Q327" s="529"/>
      <c r="R327" s="445"/>
      <c r="S327" s="412"/>
      <c r="T327" s="414"/>
      <c r="U327" s="449"/>
      <c r="V327" s="449"/>
      <c r="W327" s="449"/>
      <c r="X327" s="443"/>
      <c r="Y327" s="445"/>
      <c r="Z327" s="412"/>
      <c r="AA327" s="449"/>
      <c r="AB327" s="449"/>
      <c r="AC327" s="449"/>
      <c r="AD327" s="449"/>
      <c r="AE327" s="443"/>
      <c r="AF327" s="445"/>
      <c r="AG327" s="447"/>
      <c r="AH327" s="449"/>
      <c r="AI327" s="449"/>
      <c r="AJ327" s="449"/>
      <c r="AK327" s="449"/>
      <c r="AL327" s="443"/>
      <c r="AM327" s="55"/>
      <c r="AN327" s="22"/>
      <c r="AO327" s="22"/>
      <c r="AP327" s="56"/>
    </row>
    <row r="328" spans="1:42" ht="25.5" customHeight="1" x14ac:dyDescent="0.2">
      <c r="A328" s="70" t="s">
        <v>16</v>
      </c>
      <c r="B328" s="649"/>
      <c r="C328" s="649" t="s">
        <v>143</v>
      </c>
      <c r="D328" s="652" t="s">
        <v>144</v>
      </c>
      <c r="E328" s="71" t="s">
        <v>122</v>
      </c>
      <c r="F328" s="71">
        <v>2018</v>
      </c>
      <c r="G328" s="655" t="s">
        <v>123</v>
      </c>
      <c r="H328" s="73" t="s">
        <v>131</v>
      </c>
      <c r="I328" s="71" t="s">
        <v>125</v>
      </c>
      <c r="J328" s="657" t="s">
        <v>211</v>
      </c>
      <c r="K328" s="72">
        <v>629</v>
      </c>
      <c r="L328" s="659">
        <v>147</v>
      </c>
      <c r="M328" s="659">
        <v>46</v>
      </c>
      <c r="N328" s="662">
        <v>92</v>
      </c>
      <c r="O328" s="665">
        <v>100</v>
      </c>
      <c r="P328" s="659">
        <v>284</v>
      </c>
      <c r="Q328" s="668" t="s">
        <v>133</v>
      </c>
      <c r="R328" s="641">
        <v>644</v>
      </c>
      <c r="S328" s="419" t="s">
        <v>127</v>
      </c>
      <c r="T328" s="421">
        <v>43.8</v>
      </c>
      <c r="U328" s="643">
        <v>26.2</v>
      </c>
      <c r="V328" s="643">
        <v>30</v>
      </c>
      <c r="W328" s="643">
        <v>28.1</v>
      </c>
      <c r="X328" s="644">
        <v>15.7</v>
      </c>
      <c r="Y328" s="641">
        <v>644</v>
      </c>
      <c r="Z328" s="419" t="s">
        <v>127</v>
      </c>
      <c r="AA328" s="643">
        <v>63.2</v>
      </c>
      <c r="AB328" s="643">
        <v>11.6</v>
      </c>
      <c r="AC328" s="643">
        <v>25.2</v>
      </c>
      <c r="AD328" s="643">
        <v>41.9</v>
      </c>
      <c r="AE328" s="644">
        <v>21.3</v>
      </c>
      <c r="AF328" s="641">
        <v>209</v>
      </c>
      <c r="AG328" s="642" t="s">
        <v>127</v>
      </c>
      <c r="AH328" s="643">
        <v>42.1</v>
      </c>
      <c r="AI328" s="643">
        <v>21.1</v>
      </c>
      <c r="AJ328" s="643">
        <v>36.799999999999997</v>
      </c>
      <c r="AK328" s="643">
        <v>35.9</v>
      </c>
      <c r="AL328" s="644">
        <v>6.2</v>
      </c>
      <c r="AM328" s="74"/>
      <c r="AN328" s="71"/>
      <c r="AO328" s="71"/>
      <c r="AP328" s="75"/>
    </row>
    <row r="329" spans="1:42" ht="25.5" customHeight="1" x14ac:dyDescent="0.2">
      <c r="A329" s="70" t="s">
        <v>16</v>
      </c>
      <c r="B329" s="651"/>
      <c r="C329" s="651"/>
      <c r="D329" s="654"/>
      <c r="E329" s="73" t="s">
        <v>128</v>
      </c>
      <c r="F329" s="71">
        <v>2018</v>
      </c>
      <c r="G329" s="656"/>
      <c r="H329" s="73" t="s">
        <v>135</v>
      </c>
      <c r="I329" s="71" t="s">
        <v>129</v>
      </c>
      <c r="J329" s="658"/>
      <c r="K329" s="72">
        <v>356</v>
      </c>
      <c r="L329" s="661"/>
      <c r="M329" s="661"/>
      <c r="N329" s="664"/>
      <c r="O329" s="667"/>
      <c r="P329" s="661"/>
      <c r="Q329" s="670"/>
      <c r="R329" s="641"/>
      <c r="S329" s="420"/>
      <c r="T329" s="422"/>
      <c r="U329" s="643"/>
      <c r="V329" s="643"/>
      <c r="W329" s="643"/>
      <c r="X329" s="644"/>
      <c r="Y329" s="641"/>
      <c r="Z329" s="420"/>
      <c r="AA329" s="643"/>
      <c r="AB329" s="643"/>
      <c r="AC329" s="643"/>
      <c r="AD329" s="643"/>
      <c r="AE329" s="644"/>
      <c r="AF329" s="641"/>
      <c r="AG329" s="642"/>
      <c r="AH329" s="643"/>
      <c r="AI329" s="643"/>
      <c r="AJ329" s="643"/>
      <c r="AK329" s="643"/>
      <c r="AL329" s="644"/>
      <c r="AM329" s="74"/>
      <c r="AN329" s="71"/>
      <c r="AO329" s="71"/>
      <c r="AP329" s="75"/>
    </row>
    <row r="330" spans="1:42" ht="25.5" customHeight="1" x14ac:dyDescent="0.2">
      <c r="A330" s="57" t="s">
        <v>16</v>
      </c>
      <c r="B330" s="516"/>
      <c r="C330" s="516" t="s">
        <v>146</v>
      </c>
      <c r="D330" s="518" t="s">
        <v>147</v>
      </c>
      <c r="E330" s="22" t="s">
        <v>122</v>
      </c>
      <c r="F330" s="22">
        <v>2018</v>
      </c>
      <c r="G330" s="520" t="s">
        <v>123</v>
      </c>
      <c r="H330" s="23" t="s">
        <v>124</v>
      </c>
      <c r="I330" s="22" t="s">
        <v>125</v>
      </c>
      <c r="J330" s="521" t="s">
        <v>211</v>
      </c>
      <c r="K330" s="58">
        <v>628</v>
      </c>
      <c r="L330" s="522">
        <v>13</v>
      </c>
      <c r="M330" s="522">
        <v>23</v>
      </c>
      <c r="N330" s="524">
        <v>42</v>
      </c>
      <c r="O330" s="526">
        <v>50</v>
      </c>
      <c r="P330" s="522">
        <v>181</v>
      </c>
      <c r="Q330" s="528" t="s">
        <v>133</v>
      </c>
      <c r="R330" s="495">
        <v>474</v>
      </c>
      <c r="S330" s="411" t="s">
        <v>127</v>
      </c>
      <c r="T330" s="418">
        <v>54.2</v>
      </c>
      <c r="U330" s="493">
        <v>15.8</v>
      </c>
      <c r="V330" s="493">
        <v>30</v>
      </c>
      <c r="W330" s="493">
        <v>31.6</v>
      </c>
      <c r="X330" s="494">
        <v>22.6</v>
      </c>
      <c r="Y330" s="495">
        <v>474</v>
      </c>
      <c r="Z330" s="411" t="s">
        <v>127</v>
      </c>
      <c r="AA330" s="493">
        <v>69.2</v>
      </c>
      <c r="AB330" s="493">
        <v>11.8</v>
      </c>
      <c r="AC330" s="493">
        <v>19</v>
      </c>
      <c r="AD330" s="493">
        <v>41.8</v>
      </c>
      <c r="AE330" s="494">
        <v>27.4</v>
      </c>
      <c r="AF330" s="495">
        <v>111</v>
      </c>
      <c r="AG330" s="496" t="s">
        <v>127</v>
      </c>
      <c r="AH330" s="493">
        <v>45.9</v>
      </c>
      <c r="AI330" s="493">
        <v>21.6</v>
      </c>
      <c r="AJ330" s="493">
        <v>32.4</v>
      </c>
      <c r="AK330" s="493">
        <v>39.6</v>
      </c>
      <c r="AL330" s="494" t="s">
        <v>133</v>
      </c>
      <c r="AM330" s="55"/>
      <c r="AN330" s="22"/>
      <c r="AO330" s="22"/>
      <c r="AP330" s="56"/>
    </row>
    <row r="331" spans="1:42" ht="25.5" customHeight="1" x14ac:dyDescent="0.2">
      <c r="A331" s="57" t="s">
        <v>16</v>
      </c>
      <c r="B331" s="517"/>
      <c r="C331" s="517"/>
      <c r="D331" s="519"/>
      <c r="E331" s="23" t="s">
        <v>128</v>
      </c>
      <c r="F331" s="22">
        <v>2018</v>
      </c>
      <c r="G331" s="477"/>
      <c r="H331" s="23" t="s">
        <v>135</v>
      </c>
      <c r="I331" s="172" t="s">
        <v>129</v>
      </c>
      <c r="J331" s="479"/>
      <c r="K331" s="58">
        <v>168</v>
      </c>
      <c r="L331" s="523"/>
      <c r="M331" s="523"/>
      <c r="N331" s="525"/>
      <c r="O331" s="527"/>
      <c r="P331" s="523"/>
      <c r="Q331" s="529"/>
      <c r="R331" s="495"/>
      <c r="S331" s="412"/>
      <c r="T331" s="414"/>
      <c r="U331" s="493"/>
      <c r="V331" s="493"/>
      <c r="W331" s="493"/>
      <c r="X331" s="494"/>
      <c r="Y331" s="495"/>
      <c r="Z331" s="412"/>
      <c r="AA331" s="493"/>
      <c r="AB331" s="493"/>
      <c r="AC331" s="493"/>
      <c r="AD331" s="493"/>
      <c r="AE331" s="494"/>
      <c r="AF331" s="495"/>
      <c r="AG331" s="496"/>
      <c r="AH331" s="493"/>
      <c r="AI331" s="493"/>
      <c r="AJ331" s="493"/>
      <c r="AK331" s="493"/>
      <c r="AL331" s="494"/>
      <c r="AM331" s="55"/>
      <c r="AN331" s="22"/>
      <c r="AO331" s="22"/>
      <c r="AP331" s="56"/>
    </row>
    <row r="332" spans="1:42" ht="25.5" customHeight="1" x14ac:dyDescent="0.2">
      <c r="A332" s="70" t="s">
        <v>16</v>
      </c>
      <c r="B332" s="649"/>
      <c r="C332" s="649" t="s">
        <v>149</v>
      </c>
      <c r="D332" s="652" t="s">
        <v>150</v>
      </c>
      <c r="E332" s="71" t="s">
        <v>122</v>
      </c>
      <c r="F332" s="71">
        <v>2018</v>
      </c>
      <c r="G332" s="655" t="s">
        <v>123</v>
      </c>
      <c r="H332" s="73" t="s">
        <v>124</v>
      </c>
      <c r="I332" s="71" t="s">
        <v>125</v>
      </c>
      <c r="J332" s="657" t="s">
        <v>211</v>
      </c>
      <c r="K332" s="72">
        <v>789</v>
      </c>
      <c r="L332" s="659" t="s">
        <v>133</v>
      </c>
      <c r="M332" s="659">
        <v>45</v>
      </c>
      <c r="N332" s="662">
        <v>135</v>
      </c>
      <c r="O332" s="665">
        <v>59</v>
      </c>
      <c r="P332" s="659">
        <v>275</v>
      </c>
      <c r="Q332" s="668" t="s">
        <v>133</v>
      </c>
      <c r="R332" s="641">
        <v>843</v>
      </c>
      <c r="S332" s="419" t="s">
        <v>127</v>
      </c>
      <c r="T332" s="421">
        <v>55.8</v>
      </c>
      <c r="U332" s="643">
        <v>14.6</v>
      </c>
      <c r="V332" s="643">
        <v>29.7</v>
      </c>
      <c r="W332" s="643">
        <v>30</v>
      </c>
      <c r="X332" s="644">
        <v>25.7</v>
      </c>
      <c r="Y332" s="641">
        <v>843</v>
      </c>
      <c r="Z332" s="419" t="s">
        <v>127</v>
      </c>
      <c r="AA332" s="643">
        <v>70.7</v>
      </c>
      <c r="AB332" s="643">
        <v>9.5</v>
      </c>
      <c r="AC332" s="643">
        <v>19.8</v>
      </c>
      <c r="AD332" s="643">
        <v>41.8</v>
      </c>
      <c r="AE332" s="644">
        <v>28.9</v>
      </c>
      <c r="AF332" s="641">
        <v>230</v>
      </c>
      <c r="AG332" s="642" t="s">
        <v>127</v>
      </c>
      <c r="AH332" s="643">
        <v>52.2</v>
      </c>
      <c r="AI332" s="643">
        <v>19.100000000000001</v>
      </c>
      <c r="AJ332" s="643">
        <v>28.7</v>
      </c>
      <c r="AK332" s="643">
        <v>42.6</v>
      </c>
      <c r="AL332" s="644">
        <v>9.6</v>
      </c>
      <c r="AM332" s="74"/>
      <c r="AN332" s="71"/>
      <c r="AO332" s="71"/>
      <c r="AP332" s="75"/>
    </row>
    <row r="333" spans="1:42" ht="25.5" customHeight="1" x14ac:dyDescent="0.2">
      <c r="A333" s="70" t="s">
        <v>16</v>
      </c>
      <c r="B333" s="650"/>
      <c r="C333" s="650"/>
      <c r="D333" s="653"/>
      <c r="E333" s="73" t="s">
        <v>128</v>
      </c>
      <c r="F333" s="71">
        <v>2018</v>
      </c>
      <c r="G333" s="656"/>
      <c r="H333" s="73" t="s">
        <v>124</v>
      </c>
      <c r="I333" s="71" t="s">
        <v>129</v>
      </c>
      <c r="J333" s="658"/>
      <c r="K333" s="72">
        <v>459</v>
      </c>
      <c r="L333" s="660"/>
      <c r="M333" s="660"/>
      <c r="N333" s="663"/>
      <c r="O333" s="666"/>
      <c r="P333" s="660"/>
      <c r="Q333" s="669"/>
      <c r="R333" s="641"/>
      <c r="S333" s="420"/>
      <c r="T333" s="422"/>
      <c r="U333" s="643"/>
      <c r="V333" s="643"/>
      <c r="W333" s="643"/>
      <c r="X333" s="644"/>
      <c r="Y333" s="641"/>
      <c r="Z333" s="420"/>
      <c r="AA333" s="643"/>
      <c r="AB333" s="643"/>
      <c r="AC333" s="643"/>
      <c r="AD333" s="643"/>
      <c r="AE333" s="644"/>
      <c r="AF333" s="641"/>
      <c r="AG333" s="642"/>
      <c r="AH333" s="643"/>
      <c r="AI333" s="643"/>
      <c r="AJ333" s="643"/>
      <c r="AK333" s="643"/>
      <c r="AL333" s="644"/>
      <c r="AM333" s="74"/>
      <c r="AN333" s="71"/>
      <c r="AO333" s="71"/>
      <c r="AP333" s="75"/>
    </row>
    <row r="334" spans="1:42" ht="38.25" x14ac:dyDescent="0.2">
      <c r="A334" s="70" t="s">
        <v>16</v>
      </c>
      <c r="B334" s="651"/>
      <c r="C334" s="651"/>
      <c r="D334" s="654"/>
      <c r="E334" s="73" t="s">
        <v>152</v>
      </c>
      <c r="F334" s="71">
        <v>2018</v>
      </c>
      <c r="G334" s="201" t="s">
        <v>153</v>
      </c>
      <c r="H334" s="73" t="s">
        <v>215</v>
      </c>
      <c r="I334" s="174" t="s">
        <v>154</v>
      </c>
      <c r="J334" s="211" t="s">
        <v>155</v>
      </c>
      <c r="K334" s="72">
        <v>175</v>
      </c>
      <c r="L334" s="661"/>
      <c r="M334" s="661"/>
      <c r="N334" s="664"/>
      <c r="O334" s="667"/>
      <c r="P334" s="661"/>
      <c r="Q334" s="670"/>
      <c r="R334" s="199"/>
      <c r="S334" s="199"/>
      <c r="T334" s="227"/>
      <c r="U334" s="228"/>
      <c r="V334" s="228"/>
      <c r="W334" s="228"/>
      <c r="X334" s="229"/>
      <c r="Y334" s="200"/>
      <c r="Z334" s="191"/>
      <c r="AA334" s="228"/>
      <c r="AB334" s="228"/>
      <c r="AC334" s="228"/>
      <c r="AD334" s="228"/>
      <c r="AE334" s="252"/>
      <c r="AF334" s="199">
        <v>151</v>
      </c>
      <c r="AG334" s="191">
        <v>6.2</v>
      </c>
      <c r="AH334" s="228">
        <v>23.2</v>
      </c>
      <c r="AI334" s="228">
        <v>43</v>
      </c>
      <c r="AJ334" s="228">
        <v>33.799999999999997</v>
      </c>
      <c r="AK334" s="228">
        <v>17.2</v>
      </c>
      <c r="AL334" s="229" t="s">
        <v>133</v>
      </c>
      <c r="AM334" s="74"/>
      <c r="AN334" s="71"/>
      <c r="AO334" s="71"/>
      <c r="AP334" s="75"/>
    </row>
    <row r="335" spans="1:42" ht="25.5" customHeight="1" x14ac:dyDescent="0.2">
      <c r="A335" s="57" t="s">
        <v>16</v>
      </c>
      <c r="B335" s="516"/>
      <c r="C335" s="516" t="s">
        <v>156</v>
      </c>
      <c r="D335" s="518" t="s">
        <v>157</v>
      </c>
      <c r="E335" s="22" t="s">
        <v>122</v>
      </c>
      <c r="F335" s="22">
        <v>2018</v>
      </c>
      <c r="G335" s="520" t="s">
        <v>123</v>
      </c>
      <c r="H335" s="23" t="s">
        <v>135</v>
      </c>
      <c r="I335" s="22" t="s">
        <v>125</v>
      </c>
      <c r="J335" s="521" t="s">
        <v>211</v>
      </c>
      <c r="K335" s="58">
        <v>625</v>
      </c>
      <c r="L335" s="522">
        <v>17</v>
      </c>
      <c r="M335" s="522">
        <v>26</v>
      </c>
      <c r="N335" s="524">
        <v>75</v>
      </c>
      <c r="O335" s="526">
        <v>79</v>
      </c>
      <c r="P335" s="522">
        <v>194</v>
      </c>
      <c r="Q335" s="528" t="s">
        <v>133</v>
      </c>
      <c r="R335" s="647">
        <v>650</v>
      </c>
      <c r="S335" s="411" t="s">
        <v>127</v>
      </c>
      <c r="T335" s="418">
        <v>48.9</v>
      </c>
      <c r="U335" s="614">
        <v>20.5</v>
      </c>
      <c r="V335" s="614">
        <v>30.6</v>
      </c>
      <c r="W335" s="614">
        <v>30.8</v>
      </c>
      <c r="X335" s="616">
        <v>18.2</v>
      </c>
      <c r="Y335" s="647">
        <v>651</v>
      </c>
      <c r="Z335" s="411" t="s">
        <v>127</v>
      </c>
      <c r="AA335" s="614">
        <v>66.400000000000006</v>
      </c>
      <c r="AB335" s="614">
        <v>13.1</v>
      </c>
      <c r="AC335" s="614">
        <v>20.6</v>
      </c>
      <c r="AD335" s="614">
        <v>39.5</v>
      </c>
      <c r="AE335" s="616">
        <v>26.9</v>
      </c>
      <c r="AF335" s="647">
        <v>218</v>
      </c>
      <c r="AG335" s="522" t="s">
        <v>127</v>
      </c>
      <c r="AH335" s="614">
        <v>53.7</v>
      </c>
      <c r="AI335" s="614">
        <v>14.7</v>
      </c>
      <c r="AJ335" s="614">
        <v>31.7</v>
      </c>
      <c r="AK335" s="614">
        <v>38.5</v>
      </c>
      <c r="AL335" s="616">
        <v>15.1</v>
      </c>
      <c r="AM335" s="55"/>
      <c r="AN335" s="22"/>
      <c r="AO335" s="22"/>
      <c r="AP335" s="56"/>
    </row>
    <row r="336" spans="1:42" ht="25.5" customHeight="1" thickBot="1" x14ac:dyDescent="0.25">
      <c r="A336" s="100" t="s">
        <v>16</v>
      </c>
      <c r="B336" s="472"/>
      <c r="C336" s="472"/>
      <c r="D336" s="475"/>
      <c r="E336" s="101" t="s">
        <v>128</v>
      </c>
      <c r="F336" s="102">
        <v>2018</v>
      </c>
      <c r="G336" s="645"/>
      <c r="H336" s="101" t="s">
        <v>131</v>
      </c>
      <c r="I336" s="172" t="s">
        <v>129</v>
      </c>
      <c r="J336" s="646"/>
      <c r="K336" s="103">
        <v>347</v>
      </c>
      <c r="L336" s="483"/>
      <c r="M336" s="483"/>
      <c r="N336" s="486"/>
      <c r="O336" s="489"/>
      <c r="P336" s="483"/>
      <c r="Q336" s="492"/>
      <c r="R336" s="648"/>
      <c r="S336" s="416"/>
      <c r="T336" s="417"/>
      <c r="U336" s="615"/>
      <c r="V336" s="615"/>
      <c r="W336" s="615"/>
      <c r="X336" s="617"/>
      <c r="Y336" s="648"/>
      <c r="Z336" s="416"/>
      <c r="AA336" s="615"/>
      <c r="AB336" s="615"/>
      <c r="AC336" s="615"/>
      <c r="AD336" s="615"/>
      <c r="AE336" s="617"/>
      <c r="AF336" s="648"/>
      <c r="AG336" s="483"/>
      <c r="AH336" s="615"/>
      <c r="AI336" s="615"/>
      <c r="AJ336" s="615"/>
      <c r="AK336" s="615"/>
      <c r="AL336" s="617"/>
      <c r="AM336" s="104"/>
      <c r="AN336" s="102"/>
      <c r="AO336" s="102"/>
      <c r="AP336" s="122"/>
    </row>
    <row r="337" spans="1:42" ht="25.5" customHeight="1" x14ac:dyDescent="0.2">
      <c r="A337" s="135" t="s">
        <v>16</v>
      </c>
      <c r="B337" s="618"/>
      <c r="C337" s="618" t="s">
        <v>159</v>
      </c>
      <c r="D337" s="620" t="s">
        <v>160</v>
      </c>
      <c r="E337" s="136" t="s">
        <v>122</v>
      </c>
      <c r="F337" s="136">
        <v>2018</v>
      </c>
      <c r="G337" s="622" t="s">
        <v>123</v>
      </c>
      <c r="H337" s="138" t="s">
        <v>199</v>
      </c>
      <c r="I337" s="136" t="s">
        <v>125</v>
      </c>
      <c r="J337" s="624" t="s">
        <v>211</v>
      </c>
      <c r="K337" s="137">
        <v>670</v>
      </c>
      <c r="L337" s="628">
        <v>610</v>
      </c>
      <c r="M337" s="628">
        <v>397</v>
      </c>
      <c r="N337" s="630">
        <v>52</v>
      </c>
      <c r="O337" s="632">
        <v>72</v>
      </c>
      <c r="P337" s="628">
        <v>589</v>
      </c>
      <c r="Q337" s="634" t="s">
        <v>133</v>
      </c>
      <c r="R337" s="636">
        <v>374</v>
      </c>
      <c r="S337" s="637">
        <v>7.9</v>
      </c>
      <c r="T337" s="639">
        <v>27.8</v>
      </c>
      <c r="U337" s="610">
        <v>44.9</v>
      </c>
      <c r="V337" s="610">
        <v>27.3</v>
      </c>
      <c r="W337" s="610">
        <v>20.9</v>
      </c>
      <c r="X337" s="611">
        <v>7</v>
      </c>
      <c r="Y337" s="636">
        <v>374</v>
      </c>
      <c r="Z337" s="628">
        <v>7.9</v>
      </c>
      <c r="AA337" s="610">
        <v>32.1</v>
      </c>
      <c r="AB337" s="610">
        <v>38.5</v>
      </c>
      <c r="AC337" s="610">
        <v>29.4</v>
      </c>
      <c r="AD337" s="610">
        <v>21.7</v>
      </c>
      <c r="AE337" s="611">
        <v>10.4</v>
      </c>
      <c r="AF337" s="636">
        <v>95</v>
      </c>
      <c r="AG337" s="628">
        <v>12</v>
      </c>
      <c r="AH337" s="610" t="s">
        <v>133</v>
      </c>
      <c r="AI337" s="610">
        <v>64.2</v>
      </c>
      <c r="AJ337" s="610">
        <v>28.4</v>
      </c>
      <c r="AK337" s="610" t="s">
        <v>133</v>
      </c>
      <c r="AL337" s="611" t="s">
        <v>133</v>
      </c>
      <c r="AM337" s="139"/>
      <c r="AN337" s="136"/>
      <c r="AO337" s="136"/>
      <c r="AP337" s="140"/>
    </row>
    <row r="338" spans="1:42" ht="25.5" customHeight="1" x14ac:dyDescent="0.2">
      <c r="A338" s="76" t="s">
        <v>16</v>
      </c>
      <c r="B338" s="619"/>
      <c r="C338" s="619"/>
      <c r="D338" s="621"/>
      <c r="E338" s="79" t="s">
        <v>128</v>
      </c>
      <c r="F338" s="77">
        <v>2018</v>
      </c>
      <c r="G338" s="623"/>
      <c r="H338" s="79" t="s">
        <v>131</v>
      </c>
      <c r="I338" s="77" t="s">
        <v>129</v>
      </c>
      <c r="J338" s="625"/>
      <c r="K338" s="78">
        <v>90</v>
      </c>
      <c r="L338" s="629"/>
      <c r="M338" s="629"/>
      <c r="N338" s="631"/>
      <c r="O338" s="633"/>
      <c r="P338" s="629"/>
      <c r="Q338" s="635"/>
      <c r="R338" s="607"/>
      <c r="S338" s="638"/>
      <c r="T338" s="640"/>
      <c r="U338" s="580"/>
      <c r="V338" s="580"/>
      <c r="W338" s="580"/>
      <c r="X338" s="582"/>
      <c r="Y338" s="607"/>
      <c r="Z338" s="609"/>
      <c r="AA338" s="580"/>
      <c r="AB338" s="580"/>
      <c r="AC338" s="580"/>
      <c r="AD338" s="580"/>
      <c r="AE338" s="582"/>
      <c r="AF338" s="607"/>
      <c r="AG338" s="609"/>
      <c r="AH338" s="580"/>
      <c r="AI338" s="580"/>
      <c r="AJ338" s="580"/>
      <c r="AK338" s="580"/>
      <c r="AL338" s="582"/>
      <c r="AM338" s="80"/>
      <c r="AN338" s="77"/>
      <c r="AO338" s="77"/>
      <c r="AP338" s="81"/>
    </row>
    <row r="339" spans="1:42" ht="25.5" customHeight="1" x14ac:dyDescent="0.2">
      <c r="A339" s="57" t="s">
        <v>16</v>
      </c>
      <c r="B339" s="516"/>
      <c r="C339" s="516" t="s">
        <v>162</v>
      </c>
      <c r="D339" s="518" t="s">
        <v>163</v>
      </c>
      <c r="E339" s="22" t="s">
        <v>122</v>
      </c>
      <c r="F339" s="22">
        <v>2018</v>
      </c>
      <c r="G339" s="520" t="s">
        <v>123</v>
      </c>
      <c r="H339" s="23"/>
      <c r="I339" s="22" t="s">
        <v>125</v>
      </c>
      <c r="J339" s="521" t="s">
        <v>211</v>
      </c>
      <c r="K339" s="58"/>
      <c r="L339" s="522"/>
      <c r="M339" s="522"/>
      <c r="N339" s="524"/>
      <c r="O339" s="526"/>
      <c r="P339" s="522"/>
      <c r="Q339" s="528"/>
      <c r="R339" s="495"/>
      <c r="S339" s="411"/>
      <c r="T339" s="418"/>
      <c r="U339" s="493"/>
      <c r="V339" s="493"/>
      <c r="W339" s="493"/>
      <c r="X339" s="494"/>
      <c r="Y339" s="495"/>
      <c r="Z339" s="496"/>
      <c r="AA339" s="493"/>
      <c r="AB339" s="493"/>
      <c r="AC339" s="493"/>
      <c r="AD339" s="493"/>
      <c r="AE339" s="494"/>
      <c r="AF339" s="495"/>
      <c r="AG339" s="496"/>
      <c r="AH339" s="493"/>
      <c r="AI339" s="493"/>
      <c r="AJ339" s="493"/>
      <c r="AK339" s="493"/>
      <c r="AL339" s="494"/>
      <c r="AM339" s="55"/>
      <c r="AN339" s="22"/>
      <c r="AO339" s="22"/>
      <c r="AP339" s="56"/>
    </row>
    <row r="340" spans="1:42" ht="25.5" customHeight="1" x14ac:dyDescent="0.2">
      <c r="A340" s="57" t="s">
        <v>16</v>
      </c>
      <c r="B340" s="471"/>
      <c r="C340" s="471"/>
      <c r="D340" s="474"/>
      <c r="E340" s="23" t="s">
        <v>128</v>
      </c>
      <c r="F340" s="22">
        <v>2018</v>
      </c>
      <c r="G340" s="477"/>
      <c r="H340" s="23"/>
      <c r="I340" s="172" t="s">
        <v>129</v>
      </c>
      <c r="J340" s="479"/>
      <c r="K340" s="58"/>
      <c r="L340" s="447"/>
      <c r="M340" s="447"/>
      <c r="N340" s="485"/>
      <c r="O340" s="488"/>
      <c r="P340" s="447"/>
      <c r="Q340" s="491"/>
      <c r="R340" s="495"/>
      <c r="S340" s="412"/>
      <c r="T340" s="414"/>
      <c r="U340" s="493"/>
      <c r="V340" s="493"/>
      <c r="W340" s="493"/>
      <c r="X340" s="494"/>
      <c r="Y340" s="495"/>
      <c r="Z340" s="496"/>
      <c r="AA340" s="493"/>
      <c r="AB340" s="493"/>
      <c r="AC340" s="493"/>
      <c r="AD340" s="493"/>
      <c r="AE340" s="494"/>
      <c r="AF340" s="495"/>
      <c r="AG340" s="496"/>
      <c r="AH340" s="493"/>
      <c r="AI340" s="493"/>
      <c r="AJ340" s="493"/>
      <c r="AK340" s="493"/>
      <c r="AL340" s="494"/>
      <c r="AM340" s="55"/>
      <c r="AN340" s="22"/>
      <c r="AO340" s="22"/>
      <c r="AP340" s="56"/>
    </row>
    <row r="341" spans="1:42" ht="38.25" x14ac:dyDescent="0.2">
      <c r="A341" s="57" t="s">
        <v>16</v>
      </c>
      <c r="B341" s="517"/>
      <c r="C341" s="517"/>
      <c r="D341" s="519"/>
      <c r="E341" s="23" t="s">
        <v>152</v>
      </c>
      <c r="F341" s="22">
        <v>2018</v>
      </c>
      <c r="G341" s="203" t="s">
        <v>153</v>
      </c>
      <c r="H341" s="23"/>
      <c r="I341" s="173" t="s">
        <v>154</v>
      </c>
      <c r="J341" s="213" t="s">
        <v>155</v>
      </c>
      <c r="K341" s="58"/>
      <c r="L341" s="523"/>
      <c r="M341" s="523"/>
      <c r="N341" s="525"/>
      <c r="O341" s="527"/>
      <c r="P341" s="523"/>
      <c r="Q341" s="529"/>
      <c r="R341" s="55"/>
      <c r="S341" s="59"/>
      <c r="T341" s="233"/>
      <c r="U341" s="231"/>
      <c r="V341" s="231"/>
      <c r="W341" s="231"/>
      <c r="X341" s="234"/>
      <c r="Y341" s="55"/>
      <c r="Z341" s="23"/>
      <c r="AA341" s="231"/>
      <c r="AB341" s="231"/>
      <c r="AC341" s="231"/>
      <c r="AD341" s="231"/>
      <c r="AE341" s="232"/>
      <c r="AF341" s="59"/>
      <c r="AG341" s="23"/>
      <c r="AH341" s="231"/>
      <c r="AI341" s="231"/>
      <c r="AJ341" s="231"/>
      <c r="AK341" s="231"/>
      <c r="AL341" s="232"/>
      <c r="AM341" s="55"/>
      <c r="AN341" s="22"/>
      <c r="AO341" s="22"/>
      <c r="AP341" s="56"/>
    </row>
    <row r="342" spans="1:42" ht="25.5" customHeight="1" x14ac:dyDescent="0.2">
      <c r="A342" s="76" t="s">
        <v>16</v>
      </c>
      <c r="B342" s="589"/>
      <c r="C342" s="589" t="s">
        <v>166</v>
      </c>
      <c r="D342" s="591" t="s">
        <v>167</v>
      </c>
      <c r="E342" s="77" t="s">
        <v>122</v>
      </c>
      <c r="F342" s="77">
        <v>2018</v>
      </c>
      <c r="G342" s="593" t="s">
        <v>123</v>
      </c>
      <c r="H342" s="79" t="s">
        <v>131</v>
      </c>
      <c r="I342" s="77" t="s">
        <v>125</v>
      </c>
      <c r="J342" s="595" t="s">
        <v>211</v>
      </c>
      <c r="K342" s="78">
        <v>660</v>
      </c>
      <c r="L342" s="599">
        <v>626</v>
      </c>
      <c r="M342" s="599">
        <v>472</v>
      </c>
      <c r="N342" s="601">
        <v>83</v>
      </c>
      <c r="O342" s="603">
        <v>90</v>
      </c>
      <c r="P342" s="599">
        <v>752</v>
      </c>
      <c r="Q342" s="605" t="s">
        <v>133</v>
      </c>
      <c r="R342" s="607">
        <v>612</v>
      </c>
      <c r="S342" s="427">
        <v>6.3</v>
      </c>
      <c r="T342" s="429">
        <v>32</v>
      </c>
      <c r="U342" s="580">
        <v>33.799999999999997</v>
      </c>
      <c r="V342" s="580">
        <v>34.200000000000003</v>
      </c>
      <c r="W342" s="580">
        <v>20.100000000000001</v>
      </c>
      <c r="X342" s="582">
        <v>11.9</v>
      </c>
      <c r="Y342" s="607">
        <v>612</v>
      </c>
      <c r="Z342" s="609">
        <v>6.3</v>
      </c>
      <c r="AA342" s="580">
        <v>42.2</v>
      </c>
      <c r="AB342" s="580">
        <v>28.4</v>
      </c>
      <c r="AC342" s="580">
        <v>29.4</v>
      </c>
      <c r="AD342" s="580">
        <v>30.4</v>
      </c>
      <c r="AE342" s="582">
        <v>11.8</v>
      </c>
      <c r="AF342" s="607">
        <v>186</v>
      </c>
      <c r="AG342" s="609">
        <v>5.6</v>
      </c>
      <c r="AH342" s="580">
        <v>21</v>
      </c>
      <c r="AI342" s="580">
        <v>41.4</v>
      </c>
      <c r="AJ342" s="580">
        <v>37.6</v>
      </c>
      <c r="AK342" s="580">
        <v>17.2</v>
      </c>
      <c r="AL342" s="582" t="s">
        <v>133</v>
      </c>
      <c r="AM342" s="80"/>
      <c r="AN342" s="77"/>
      <c r="AO342" s="77"/>
      <c r="AP342" s="81"/>
    </row>
    <row r="343" spans="1:42" ht="25.5" customHeight="1" thickBot="1" x14ac:dyDescent="0.25">
      <c r="A343" s="141" t="s">
        <v>16</v>
      </c>
      <c r="B343" s="590"/>
      <c r="C343" s="590"/>
      <c r="D343" s="592"/>
      <c r="E343" s="142" t="s">
        <v>128</v>
      </c>
      <c r="F343" s="143">
        <v>2018</v>
      </c>
      <c r="G343" s="594"/>
      <c r="H343" s="142" t="s">
        <v>135</v>
      </c>
      <c r="I343" s="143" t="s">
        <v>129</v>
      </c>
      <c r="J343" s="596"/>
      <c r="K343" s="144">
        <v>336</v>
      </c>
      <c r="L343" s="600"/>
      <c r="M343" s="600"/>
      <c r="N343" s="602"/>
      <c r="O343" s="604"/>
      <c r="P343" s="600"/>
      <c r="Q343" s="606"/>
      <c r="R343" s="608"/>
      <c r="S343" s="428"/>
      <c r="T343" s="430"/>
      <c r="U343" s="581"/>
      <c r="V343" s="581"/>
      <c r="W343" s="581"/>
      <c r="X343" s="583"/>
      <c r="Y343" s="608"/>
      <c r="Z343" s="600"/>
      <c r="AA343" s="581"/>
      <c r="AB343" s="581"/>
      <c r="AC343" s="581"/>
      <c r="AD343" s="581"/>
      <c r="AE343" s="583"/>
      <c r="AF343" s="608"/>
      <c r="AG343" s="600"/>
      <c r="AH343" s="581"/>
      <c r="AI343" s="581"/>
      <c r="AJ343" s="581"/>
      <c r="AK343" s="581"/>
      <c r="AL343" s="583"/>
      <c r="AM343" s="145"/>
      <c r="AN343" s="143"/>
      <c r="AO343" s="143"/>
      <c r="AP343" s="146"/>
    </row>
    <row r="344" spans="1:42" ht="25.5" customHeight="1" x14ac:dyDescent="0.2">
      <c r="A344" s="105" t="s">
        <v>16</v>
      </c>
      <c r="B344" s="470"/>
      <c r="C344" s="470" t="s">
        <v>169</v>
      </c>
      <c r="D344" s="473" t="s">
        <v>170</v>
      </c>
      <c r="E344" s="28" t="s">
        <v>122</v>
      </c>
      <c r="F344" s="28">
        <v>2018</v>
      </c>
      <c r="G344" s="476" t="s">
        <v>123</v>
      </c>
      <c r="H344" s="107" t="s">
        <v>124</v>
      </c>
      <c r="I344" s="22" t="s">
        <v>125</v>
      </c>
      <c r="J344" s="478" t="s">
        <v>211</v>
      </c>
      <c r="K344" s="106">
        <v>762</v>
      </c>
      <c r="L344" s="446">
        <v>227</v>
      </c>
      <c r="M344" s="446">
        <v>47</v>
      </c>
      <c r="N344" s="484">
        <v>144</v>
      </c>
      <c r="O344" s="487">
        <v>83</v>
      </c>
      <c r="P344" s="446">
        <v>320</v>
      </c>
      <c r="Q344" s="490" t="s">
        <v>133</v>
      </c>
      <c r="R344" s="444">
        <v>667</v>
      </c>
      <c r="S344" s="415">
        <v>7.4</v>
      </c>
      <c r="T344" s="413">
        <v>56.1</v>
      </c>
      <c r="U344" s="448">
        <v>15.1</v>
      </c>
      <c r="V344" s="448">
        <v>28.8</v>
      </c>
      <c r="W344" s="448">
        <v>29.2</v>
      </c>
      <c r="X344" s="442">
        <v>26.8</v>
      </c>
      <c r="Y344" s="444">
        <v>666</v>
      </c>
      <c r="Z344" s="446">
        <v>7.5</v>
      </c>
      <c r="AA344" s="448">
        <v>67.099999999999994</v>
      </c>
      <c r="AB344" s="448">
        <v>11</v>
      </c>
      <c r="AC344" s="448">
        <v>21.9</v>
      </c>
      <c r="AD344" s="448">
        <v>37.799999999999997</v>
      </c>
      <c r="AE344" s="442">
        <v>29.3</v>
      </c>
      <c r="AF344" s="444">
        <v>206</v>
      </c>
      <c r="AG344" s="446">
        <v>6.8</v>
      </c>
      <c r="AH344" s="448">
        <v>46.6</v>
      </c>
      <c r="AI344" s="448">
        <v>18</v>
      </c>
      <c r="AJ344" s="448">
        <v>35.4</v>
      </c>
      <c r="AK344" s="448">
        <v>35</v>
      </c>
      <c r="AL344" s="442">
        <v>11.7</v>
      </c>
      <c r="AM344" s="108"/>
      <c r="AN344" s="28"/>
      <c r="AO344" s="28"/>
      <c r="AP344" s="109"/>
    </row>
    <row r="345" spans="1:42" ht="25.5" customHeight="1" x14ac:dyDescent="0.2">
      <c r="A345" s="57" t="s">
        <v>16</v>
      </c>
      <c r="B345" s="471"/>
      <c r="C345" s="471"/>
      <c r="D345" s="474"/>
      <c r="E345" s="23" t="s">
        <v>128</v>
      </c>
      <c r="F345" s="22">
        <v>2018</v>
      </c>
      <c r="G345" s="477"/>
      <c r="H345" s="23" t="s">
        <v>124</v>
      </c>
      <c r="I345" s="172" t="s">
        <v>129</v>
      </c>
      <c r="J345" s="479"/>
      <c r="K345" s="58">
        <v>339</v>
      </c>
      <c r="L345" s="447"/>
      <c r="M345" s="447"/>
      <c r="N345" s="485"/>
      <c r="O345" s="488"/>
      <c r="P345" s="447"/>
      <c r="Q345" s="491"/>
      <c r="R345" s="445"/>
      <c r="S345" s="412"/>
      <c r="T345" s="414"/>
      <c r="U345" s="449"/>
      <c r="V345" s="449"/>
      <c r="W345" s="449"/>
      <c r="X345" s="443"/>
      <c r="Y345" s="445"/>
      <c r="Z345" s="447"/>
      <c r="AA345" s="449"/>
      <c r="AB345" s="449"/>
      <c r="AC345" s="449"/>
      <c r="AD345" s="449"/>
      <c r="AE345" s="443"/>
      <c r="AF345" s="445"/>
      <c r="AG345" s="447"/>
      <c r="AH345" s="449"/>
      <c r="AI345" s="449"/>
      <c r="AJ345" s="449"/>
      <c r="AK345" s="449"/>
      <c r="AL345" s="443"/>
      <c r="AM345" s="55"/>
      <c r="AN345" s="22"/>
      <c r="AO345" s="22"/>
      <c r="AP345" s="56"/>
    </row>
    <row r="346" spans="1:42" ht="38.25" x14ac:dyDescent="0.2">
      <c r="A346" s="57" t="s">
        <v>16</v>
      </c>
      <c r="B346" s="517"/>
      <c r="C346" s="517"/>
      <c r="D346" s="519"/>
      <c r="E346" s="23" t="s">
        <v>152</v>
      </c>
      <c r="F346" s="22">
        <v>2018</v>
      </c>
      <c r="G346" s="203" t="s">
        <v>153</v>
      </c>
      <c r="H346" s="23" t="s">
        <v>215</v>
      </c>
      <c r="I346" s="22" t="s">
        <v>154</v>
      </c>
      <c r="J346" s="213" t="s">
        <v>155</v>
      </c>
      <c r="K346" s="58">
        <v>160</v>
      </c>
      <c r="L346" s="523"/>
      <c r="M346" s="523"/>
      <c r="N346" s="525"/>
      <c r="O346" s="527"/>
      <c r="P346" s="523"/>
      <c r="Q346" s="529"/>
      <c r="R346" s="55"/>
      <c r="S346" s="59"/>
      <c r="T346" s="233"/>
      <c r="U346" s="231"/>
      <c r="V346" s="231"/>
      <c r="W346" s="231"/>
      <c r="X346" s="234"/>
      <c r="Y346" s="55"/>
      <c r="Z346" s="23"/>
      <c r="AA346" s="231"/>
      <c r="AB346" s="231"/>
      <c r="AC346" s="231"/>
      <c r="AD346" s="231"/>
      <c r="AE346" s="232"/>
      <c r="AF346" s="59">
        <v>87</v>
      </c>
      <c r="AG346" s="231">
        <v>13</v>
      </c>
      <c r="AH346" s="231">
        <v>46</v>
      </c>
      <c r="AI346" s="231">
        <v>35.6</v>
      </c>
      <c r="AJ346" s="231">
        <v>18.399999999999999</v>
      </c>
      <c r="AK346" s="231">
        <v>33.299999999999997</v>
      </c>
      <c r="AL346" s="232">
        <v>12.6</v>
      </c>
      <c r="AM346" s="55"/>
      <c r="AN346" s="22"/>
      <c r="AO346" s="22"/>
      <c r="AP346" s="56"/>
    </row>
    <row r="347" spans="1:42" ht="25.5" customHeight="1" x14ac:dyDescent="0.2">
      <c r="A347" s="82" t="s">
        <v>16</v>
      </c>
      <c r="B347" s="563"/>
      <c r="C347" s="563" t="s">
        <v>171</v>
      </c>
      <c r="D347" s="565" t="s">
        <v>172</v>
      </c>
      <c r="E347" s="85" t="s">
        <v>122</v>
      </c>
      <c r="F347" s="85">
        <v>2018</v>
      </c>
      <c r="G347" s="567" t="s">
        <v>123</v>
      </c>
      <c r="H347" s="87" t="s">
        <v>124</v>
      </c>
      <c r="I347" s="85" t="s">
        <v>125</v>
      </c>
      <c r="J347" s="569" t="s">
        <v>211</v>
      </c>
      <c r="K347" s="86">
        <v>636</v>
      </c>
      <c r="L347" s="571">
        <v>153</v>
      </c>
      <c r="M347" s="571">
        <v>13</v>
      </c>
      <c r="N347" s="577">
        <v>97</v>
      </c>
      <c r="O347" s="575">
        <v>71</v>
      </c>
      <c r="P347" s="571">
        <v>219</v>
      </c>
      <c r="Q347" s="573" t="s">
        <v>133</v>
      </c>
      <c r="R347" s="734">
        <v>502</v>
      </c>
      <c r="S347" s="423">
        <v>6.2</v>
      </c>
      <c r="T347" s="425">
        <v>58</v>
      </c>
      <c r="U347" s="425">
        <v>17.3</v>
      </c>
      <c r="V347" s="425">
        <v>24.7</v>
      </c>
      <c r="W347" s="425">
        <v>28.5</v>
      </c>
      <c r="X347" s="736">
        <v>29.5</v>
      </c>
      <c r="Y347" s="738">
        <v>500</v>
      </c>
      <c r="Z347" s="423">
        <v>6.5</v>
      </c>
      <c r="AA347" s="425">
        <v>72.2</v>
      </c>
      <c r="AB347" s="425">
        <v>11</v>
      </c>
      <c r="AC347" s="425">
        <v>16.8</v>
      </c>
      <c r="AD347" s="425">
        <v>34.200000000000003</v>
      </c>
      <c r="AE347" s="736">
        <v>38</v>
      </c>
      <c r="AF347" s="734">
        <v>157</v>
      </c>
      <c r="AG347" s="423">
        <v>7.6</v>
      </c>
      <c r="AH347" s="425">
        <v>51</v>
      </c>
      <c r="AI347" s="425">
        <v>22.3</v>
      </c>
      <c r="AJ347" s="425">
        <v>26.8</v>
      </c>
      <c r="AK347" s="425">
        <v>37.6</v>
      </c>
      <c r="AL347" s="425">
        <v>13.4</v>
      </c>
      <c r="AM347" s="91"/>
      <c r="AN347" s="85"/>
      <c r="AO347" s="85"/>
      <c r="AP347" s="92"/>
    </row>
    <row r="348" spans="1:42" ht="25.5" customHeight="1" x14ac:dyDescent="0.2">
      <c r="A348" s="82" t="s">
        <v>16</v>
      </c>
      <c r="B348" s="564"/>
      <c r="C348" s="564"/>
      <c r="D348" s="566"/>
      <c r="E348" s="85" t="s">
        <v>128</v>
      </c>
      <c r="F348" s="85">
        <v>2018</v>
      </c>
      <c r="G348" s="568"/>
      <c r="H348" s="87" t="s">
        <v>124</v>
      </c>
      <c r="I348" s="192" t="s">
        <v>129</v>
      </c>
      <c r="J348" s="570"/>
      <c r="K348" s="86">
        <v>230</v>
      </c>
      <c r="L348" s="572"/>
      <c r="M348" s="572"/>
      <c r="N348" s="578"/>
      <c r="O348" s="576"/>
      <c r="P348" s="572"/>
      <c r="Q348" s="574"/>
      <c r="R348" s="735"/>
      <c r="S348" s="424"/>
      <c r="T348" s="426"/>
      <c r="U348" s="426"/>
      <c r="V348" s="426"/>
      <c r="W348" s="426"/>
      <c r="X348" s="737"/>
      <c r="Y348" s="739"/>
      <c r="Z348" s="424"/>
      <c r="AA348" s="426"/>
      <c r="AB348" s="426"/>
      <c r="AC348" s="426"/>
      <c r="AD348" s="426"/>
      <c r="AE348" s="737"/>
      <c r="AF348" s="735"/>
      <c r="AG348" s="424"/>
      <c r="AH348" s="426"/>
      <c r="AI348" s="426"/>
      <c r="AJ348" s="426"/>
      <c r="AK348" s="426"/>
      <c r="AL348" s="426"/>
      <c r="AM348" s="91"/>
      <c r="AN348" s="85"/>
      <c r="AO348" s="85"/>
      <c r="AP348" s="92"/>
    </row>
    <row r="349" spans="1:42" ht="25.5" customHeight="1" x14ac:dyDescent="0.2">
      <c r="A349" s="57" t="s">
        <v>16</v>
      </c>
      <c r="B349" s="516"/>
      <c r="C349" s="516" t="s">
        <v>174</v>
      </c>
      <c r="D349" s="518" t="s">
        <v>175</v>
      </c>
      <c r="E349" s="22" t="s">
        <v>122</v>
      </c>
      <c r="F349" s="22">
        <v>2018</v>
      </c>
      <c r="G349" s="520" t="s">
        <v>123</v>
      </c>
      <c r="H349" s="23" t="s">
        <v>124</v>
      </c>
      <c r="I349" s="22" t="s">
        <v>125</v>
      </c>
      <c r="J349" s="521" t="s">
        <v>211</v>
      </c>
      <c r="K349" s="58">
        <v>759</v>
      </c>
      <c r="L349" s="522">
        <v>32</v>
      </c>
      <c r="M349" s="522" t="s">
        <v>133</v>
      </c>
      <c r="N349" s="524">
        <v>98</v>
      </c>
      <c r="O349" s="526">
        <v>40</v>
      </c>
      <c r="P349" s="522">
        <v>189</v>
      </c>
      <c r="Q349" s="524" t="s">
        <v>133</v>
      </c>
      <c r="R349" s="647">
        <v>605</v>
      </c>
      <c r="S349" s="411" t="s">
        <v>127</v>
      </c>
      <c r="T349" s="418">
        <v>72.900000000000006</v>
      </c>
      <c r="U349" s="418">
        <v>6.6</v>
      </c>
      <c r="V349" s="418">
        <v>20.5</v>
      </c>
      <c r="W349" s="418">
        <v>27.8</v>
      </c>
      <c r="X349" s="732">
        <v>45.1</v>
      </c>
      <c r="Y349" s="740">
        <v>605</v>
      </c>
      <c r="Z349" s="411" t="s">
        <v>127</v>
      </c>
      <c r="AA349" s="418">
        <v>86.4</v>
      </c>
      <c r="AB349" s="418">
        <v>5.0999999999999996</v>
      </c>
      <c r="AC349" s="418">
        <v>8.4</v>
      </c>
      <c r="AD349" s="418">
        <v>33.9</v>
      </c>
      <c r="AE349" s="732">
        <v>52.6</v>
      </c>
      <c r="AF349" s="647">
        <v>163</v>
      </c>
      <c r="AG349" s="411" t="s">
        <v>127</v>
      </c>
      <c r="AH349" s="418">
        <v>65.599999999999994</v>
      </c>
      <c r="AI349" s="418">
        <v>11</v>
      </c>
      <c r="AJ349" s="418">
        <v>23.3</v>
      </c>
      <c r="AK349" s="418">
        <v>51.5</v>
      </c>
      <c r="AL349" s="418">
        <v>14.1</v>
      </c>
      <c r="AM349" s="55"/>
      <c r="AN349" s="22"/>
      <c r="AO349" s="22"/>
      <c r="AP349" s="56"/>
    </row>
    <row r="350" spans="1:42" ht="25.5" customHeight="1" x14ac:dyDescent="0.2">
      <c r="A350" s="57" t="s">
        <v>16</v>
      </c>
      <c r="B350" s="517"/>
      <c r="C350" s="517"/>
      <c r="D350" s="519"/>
      <c r="E350" s="23" t="s">
        <v>128</v>
      </c>
      <c r="F350" s="22">
        <v>2018</v>
      </c>
      <c r="G350" s="477"/>
      <c r="H350" s="23" t="s">
        <v>124</v>
      </c>
      <c r="I350" s="172" t="s">
        <v>129</v>
      </c>
      <c r="J350" s="479"/>
      <c r="K350" s="58">
        <v>258</v>
      </c>
      <c r="L350" s="523"/>
      <c r="M350" s="523"/>
      <c r="N350" s="525"/>
      <c r="O350" s="527"/>
      <c r="P350" s="523"/>
      <c r="Q350" s="525"/>
      <c r="R350" s="731"/>
      <c r="S350" s="412"/>
      <c r="T350" s="414"/>
      <c r="U350" s="414"/>
      <c r="V350" s="414"/>
      <c r="W350" s="414"/>
      <c r="X350" s="733"/>
      <c r="Y350" s="741"/>
      <c r="Z350" s="412"/>
      <c r="AA350" s="414"/>
      <c r="AB350" s="414"/>
      <c r="AC350" s="414"/>
      <c r="AD350" s="414"/>
      <c r="AE350" s="733"/>
      <c r="AF350" s="731"/>
      <c r="AG350" s="412"/>
      <c r="AH350" s="414"/>
      <c r="AI350" s="414"/>
      <c r="AJ350" s="414"/>
      <c r="AK350" s="414"/>
      <c r="AL350" s="414"/>
      <c r="AM350" s="55"/>
      <c r="AN350" s="22"/>
      <c r="AO350" s="22"/>
      <c r="AP350" s="56"/>
    </row>
    <row r="351" spans="1:42" ht="25.5" customHeight="1" x14ac:dyDescent="0.2">
      <c r="A351" s="82" t="s">
        <v>16</v>
      </c>
      <c r="B351" s="563"/>
      <c r="C351" s="563" t="s">
        <v>177</v>
      </c>
      <c r="D351" s="565" t="s">
        <v>178</v>
      </c>
      <c r="E351" s="85" t="s">
        <v>122</v>
      </c>
      <c r="F351" s="85">
        <v>2018</v>
      </c>
      <c r="G351" s="567" t="s">
        <v>123</v>
      </c>
      <c r="H351" s="87" t="s">
        <v>124</v>
      </c>
      <c r="I351" s="85" t="s">
        <v>125</v>
      </c>
      <c r="J351" s="569" t="s">
        <v>211</v>
      </c>
      <c r="K351" s="86">
        <v>636</v>
      </c>
      <c r="L351" s="571">
        <v>81</v>
      </c>
      <c r="M351" s="571">
        <v>25</v>
      </c>
      <c r="N351" s="573">
        <v>72</v>
      </c>
      <c r="O351" s="575">
        <v>52</v>
      </c>
      <c r="P351" s="571">
        <v>226</v>
      </c>
      <c r="Q351" s="573" t="s">
        <v>133</v>
      </c>
      <c r="R351" s="734">
        <v>638</v>
      </c>
      <c r="S351" s="425">
        <v>6</v>
      </c>
      <c r="T351" s="425">
        <v>65.7</v>
      </c>
      <c r="U351" s="425">
        <v>12.7</v>
      </c>
      <c r="V351" s="425">
        <v>21.6</v>
      </c>
      <c r="W351" s="425">
        <v>24.9</v>
      </c>
      <c r="X351" s="736">
        <v>40.799999999999997</v>
      </c>
      <c r="Y351" s="738">
        <v>638</v>
      </c>
      <c r="Z351" s="425">
        <v>6</v>
      </c>
      <c r="AA351" s="425">
        <v>76.3</v>
      </c>
      <c r="AB351" s="425">
        <v>9.9</v>
      </c>
      <c r="AC351" s="425">
        <v>13.8</v>
      </c>
      <c r="AD351" s="425">
        <v>38.1</v>
      </c>
      <c r="AE351" s="736">
        <v>38.200000000000003</v>
      </c>
      <c r="AF351" s="734">
        <v>216</v>
      </c>
      <c r="AG351" s="423">
        <v>5.3</v>
      </c>
      <c r="AH351" s="425">
        <v>58.3</v>
      </c>
      <c r="AI351" s="425">
        <v>9.6999999999999993</v>
      </c>
      <c r="AJ351" s="425">
        <v>31.9</v>
      </c>
      <c r="AK351" s="425">
        <v>43.5</v>
      </c>
      <c r="AL351" s="425">
        <v>14.8</v>
      </c>
      <c r="AM351" s="91"/>
      <c r="AN351" s="85"/>
      <c r="AO351" s="85"/>
      <c r="AP351" s="92"/>
    </row>
    <row r="352" spans="1:42" ht="25.5" customHeight="1" x14ac:dyDescent="0.2">
      <c r="A352" s="82" t="s">
        <v>16</v>
      </c>
      <c r="B352" s="564"/>
      <c r="C352" s="564"/>
      <c r="D352" s="566"/>
      <c r="E352" s="87" t="s">
        <v>128</v>
      </c>
      <c r="F352" s="85">
        <v>2018</v>
      </c>
      <c r="G352" s="568"/>
      <c r="H352" s="87" t="s">
        <v>124</v>
      </c>
      <c r="I352" s="85" t="s">
        <v>129</v>
      </c>
      <c r="J352" s="570"/>
      <c r="K352" s="86">
        <v>346</v>
      </c>
      <c r="L352" s="572"/>
      <c r="M352" s="572"/>
      <c r="N352" s="574"/>
      <c r="O352" s="576"/>
      <c r="P352" s="572"/>
      <c r="Q352" s="574"/>
      <c r="R352" s="735"/>
      <c r="S352" s="426"/>
      <c r="T352" s="426"/>
      <c r="U352" s="426"/>
      <c r="V352" s="426"/>
      <c r="W352" s="426"/>
      <c r="X352" s="737"/>
      <c r="Y352" s="739"/>
      <c r="Z352" s="426"/>
      <c r="AA352" s="426"/>
      <c r="AB352" s="426"/>
      <c r="AC352" s="426"/>
      <c r="AD352" s="426"/>
      <c r="AE352" s="737"/>
      <c r="AF352" s="735"/>
      <c r="AG352" s="424"/>
      <c r="AH352" s="426"/>
      <c r="AI352" s="426"/>
      <c r="AJ352" s="426"/>
      <c r="AK352" s="426"/>
      <c r="AL352" s="426"/>
      <c r="AM352" s="91"/>
      <c r="AN352" s="85"/>
      <c r="AO352" s="85"/>
      <c r="AP352" s="92"/>
    </row>
    <row r="353" spans="1:42" ht="25.5" customHeight="1" x14ac:dyDescent="0.2">
      <c r="A353" s="57" t="s">
        <v>16</v>
      </c>
      <c r="B353" s="516"/>
      <c r="C353" s="516" t="s">
        <v>180</v>
      </c>
      <c r="D353" s="518" t="s">
        <v>181</v>
      </c>
      <c r="E353" s="22" t="s">
        <v>122</v>
      </c>
      <c r="F353" s="22">
        <v>2018</v>
      </c>
      <c r="G353" s="520" t="s">
        <v>123</v>
      </c>
      <c r="H353" s="23"/>
      <c r="I353" s="22" t="s">
        <v>125</v>
      </c>
      <c r="J353" s="521" t="s">
        <v>211</v>
      </c>
      <c r="K353" s="58"/>
      <c r="L353" s="522"/>
      <c r="M353" s="522"/>
      <c r="N353" s="524"/>
      <c r="O353" s="526"/>
      <c r="P353" s="522"/>
      <c r="Q353" s="524"/>
      <c r="R353" s="647"/>
      <c r="S353" s="411"/>
      <c r="T353" s="418"/>
      <c r="U353" s="418"/>
      <c r="V353" s="418"/>
      <c r="W353" s="418"/>
      <c r="X353" s="732"/>
      <c r="Y353" s="740"/>
      <c r="Z353" s="411"/>
      <c r="AA353" s="418"/>
      <c r="AB353" s="418"/>
      <c r="AC353" s="418"/>
      <c r="AD353" s="418"/>
      <c r="AE353" s="732"/>
      <c r="AF353" s="647"/>
      <c r="AG353" s="411"/>
      <c r="AH353" s="418"/>
      <c r="AI353" s="418"/>
      <c r="AJ353" s="418"/>
      <c r="AK353" s="418"/>
      <c r="AL353" s="418"/>
      <c r="AM353" s="55"/>
      <c r="AN353" s="22"/>
      <c r="AO353" s="22"/>
      <c r="AP353" s="56"/>
    </row>
    <row r="354" spans="1:42" ht="25.5" customHeight="1" x14ac:dyDescent="0.2">
      <c r="A354" s="57" t="s">
        <v>16</v>
      </c>
      <c r="B354" s="471"/>
      <c r="C354" s="471"/>
      <c r="D354" s="474"/>
      <c r="E354" s="23" t="s">
        <v>128</v>
      </c>
      <c r="F354" s="22">
        <v>2018</v>
      </c>
      <c r="G354" s="477"/>
      <c r="H354" s="23"/>
      <c r="I354" s="172" t="s">
        <v>129</v>
      </c>
      <c r="J354" s="479"/>
      <c r="K354" s="58"/>
      <c r="L354" s="447"/>
      <c r="M354" s="447"/>
      <c r="N354" s="485"/>
      <c r="O354" s="488"/>
      <c r="P354" s="447"/>
      <c r="Q354" s="485"/>
      <c r="R354" s="731"/>
      <c r="S354" s="412"/>
      <c r="T354" s="414"/>
      <c r="U354" s="414"/>
      <c r="V354" s="414"/>
      <c r="W354" s="414"/>
      <c r="X354" s="733"/>
      <c r="Y354" s="741"/>
      <c r="Z354" s="412"/>
      <c r="AA354" s="414"/>
      <c r="AB354" s="414"/>
      <c r="AC354" s="414"/>
      <c r="AD354" s="414"/>
      <c r="AE354" s="733"/>
      <c r="AF354" s="731"/>
      <c r="AG354" s="412"/>
      <c r="AH354" s="414"/>
      <c r="AI354" s="414"/>
      <c r="AJ354" s="414"/>
      <c r="AK354" s="414"/>
      <c r="AL354" s="414"/>
      <c r="AM354" s="55"/>
      <c r="AN354" s="22"/>
      <c r="AO354" s="22"/>
      <c r="AP354" s="56"/>
    </row>
    <row r="355" spans="1:42" ht="38.25" x14ac:dyDescent="0.2">
      <c r="A355" s="57" t="s">
        <v>16</v>
      </c>
      <c r="B355" s="517"/>
      <c r="C355" s="517"/>
      <c r="D355" s="519"/>
      <c r="E355" s="23" t="s">
        <v>152</v>
      </c>
      <c r="F355" s="22">
        <v>2018</v>
      </c>
      <c r="G355" s="203" t="s">
        <v>153</v>
      </c>
      <c r="H355" s="23"/>
      <c r="I355" s="22" t="s">
        <v>154</v>
      </c>
      <c r="J355" s="213" t="s">
        <v>155</v>
      </c>
      <c r="K355" s="58"/>
      <c r="L355" s="523"/>
      <c r="M355" s="523"/>
      <c r="N355" s="525"/>
      <c r="O355" s="527"/>
      <c r="P355" s="523"/>
      <c r="Q355" s="525"/>
      <c r="R355" s="55"/>
      <c r="S355" s="59"/>
      <c r="T355" s="233"/>
      <c r="U355" s="263"/>
      <c r="V355" s="263"/>
      <c r="W355" s="263"/>
      <c r="X355" s="264"/>
      <c r="Y355" s="59"/>
      <c r="Z355" s="22"/>
      <c r="AA355" s="263"/>
      <c r="AB355" s="263"/>
      <c r="AC355" s="263"/>
      <c r="AD355" s="263"/>
      <c r="AE355" s="264"/>
      <c r="AF355" s="55"/>
      <c r="AG355" s="22"/>
      <c r="AH355" s="263"/>
      <c r="AI355" s="263"/>
      <c r="AJ355" s="263"/>
      <c r="AK355" s="263"/>
      <c r="AL355" s="264"/>
      <c r="AM355" s="55"/>
      <c r="AN355" s="22"/>
      <c r="AO355" s="22"/>
      <c r="AP355" s="56"/>
    </row>
    <row r="356" spans="1:42" ht="38.25" x14ac:dyDescent="0.2">
      <c r="A356" s="82" t="s">
        <v>16</v>
      </c>
      <c r="B356" s="83"/>
      <c r="C356" s="83" t="s">
        <v>183</v>
      </c>
      <c r="D356" s="84" t="s">
        <v>184</v>
      </c>
      <c r="E356" s="85" t="s">
        <v>122</v>
      </c>
      <c r="F356" s="85">
        <v>2018</v>
      </c>
      <c r="G356" s="204" t="s">
        <v>123</v>
      </c>
      <c r="H356" s="87"/>
      <c r="I356" s="85" t="s">
        <v>125</v>
      </c>
      <c r="J356" s="215" t="s">
        <v>173</v>
      </c>
      <c r="K356" s="86"/>
      <c r="L356" s="87"/>
      <c r="M356" s="87"/>
      <c r="N356" s="90"/>
      <c r="O356" s="86"/>
      <c r="P356" s="87"/>
      <c r="Q356" s="90"/>
      <c r="R356" s="91"/>
      <c r="S356" s="89"/>
      <c r="T356" s="235"/>
      <c r="U356" s="265"/>
      <c r="V356" s="265"/>
      <c r="W356" s="265"/>
      <c r="X356" s="266"/>
      <c r="Y356" s="91"/>
      <c r="Z356" s="85"/>
      <c r="AA356" s="265"/>
      <c r="AB356" s="265"/>
      <c r="AC356" s="265"/>
      <c r="AD356" s="265"/>
      <c r="AE356" s="267"/>
      <c r="AF356" s="89"/>
      <c r="AG356" s="85"/>
      <c r="AH356" s="265"/>
      <c r="AI356" s="265"/>
      <c r="AJ356" s="265"/>
      <c r="AK356" s="265"/>
      <c r="AL356" s="267"/>
      <c r="AM356" s="91"/>
      <c r="AN356" s="85"/>
      <c r="AO356" s="85"/>
      <c r="AP356" s="92"/>
    </row>
    <row r="357" spans="1:42" ht="38.25" x14ac:dyDescent="0.2">
      <c r="A357" s="57" t="s">
        <v>16</v>
      </c>
      <c r="B357" s="516"/>
      <c r="C357" s="516" t="s">
        <v>185</v>
      </c>
      <c r="D357" s="518" t="s">
        <v>186</v>
      </c>
      <c r="E357" s="23" t="s">
        <v>128</v>
      </c>
      <c r="F357" s="22">
        <v>2018</v>
      </c>
      <c r="G357" s="203" t="s">
        <v>123</v>
      </c>
      <c r="H357" s="23"/>
      <c r="I357" s="172" t="s">
        <v>129</v>
      </c>
      <c r="J357" s="213" t="s">
        <v>187</v>
      </c>
      <c r="K357" s="58"/>
      <c r="L357" s="522"/>
      <c r="M357" s="522"/>
      <c r="N357" s="524"/>
      <c r="O357" s="526"/>
      <c r="P357" s="522"/>
      <c r="Q357" s="524"/>
      <c r="R357" s="55"/>
      <c r="S357" s="59"/>
      <c r="T357" s="233"/>
      <c r="U357" s="263"/>
      <c r="V357" s="263"/>
      <c r="W357" s="263"/>
      <c r="X357" s="268"/>
      <c r="Y357" s="55"/>
      <c r="Z357" s="22"/>
      <c r="AA357" s="263"/>
      <c r="AB357" s="263"/>
      <c r="AC357" s="263"/>
      <c r="AD357" s="263"/>
      <c r="AE357" s="264"/>
      <c r="AF357" s="59"/>
      <c r="AG357" s="22"/>
      <c r="AH357" s="263"/>
      <c r="AI357" s="263"/>
      <c r="AJ357" s="263"/>
      <c r="AK357" s="263"/>
      <c r="AL357" s="264"/>
      <c r="AM357" s="55"/>
      <c r="AN357" s="22"/>
      <c r="AO357" s="22"/>
      <c r="AP357" s="56"/>
    </row>
    <row r="358" spans="1:42" ht="39" thickBot="1" x14ac:dyDescent="0.25">
      <c r="A358" s="100" t="s">
        <v>16</v>
      </c>
      <c r="B358" s="472"/>
      <c r="C358" s="472"/>
      <c r="D358" s="475"/>
      <c r="E358" s="101" t="s">
        <v>152</v>
      </c>
      <c r="F358" s="102">
        <v>2018</v>
      </c>
      <c r="G358" s="205" t="s">
        <v>153</v>
      </c>
      <c r="H358" s="101"/>
      <c r="I358" s="102" t="s">
        <v>154</v>
      </c>
      <c r="J358" s="217" t="s">
        <v>155</v>
      </c>
      <c r="K358" s="103"/>
      <c r="L358" s="483"/>
      <c r="M358" s="483"/>
      <c r="N358" s="486"/>
      <c r="O358" s="489"/>
      <c r="P358" s="483"/>
      <c r="Q358" s="486"/>
      <c r="R358" s="104"/>
      <c r="S358" s="262"/>
      <c r="T358" s="269"/>
      <c r="U358" s="230"/>
      <c r="V358" s="230"/>
      <c r="W358" s="230"/>
      <c r="X358" s="261"/>
      <c r="Y358" s="262"/>
      <c r="Z358" s="102"/>
      <c r="AA358" s="230"/>
      <c r="AB358" s="230"/>
      <c r="AC358" s="230"/>
      <c r="AD358" s="230"/>
      <c r="AE358" s="270"/>
      <c r="AF358" s="104"/>
      <c r="AG358" s="102"/>
      <c r="AH358" s="230"/>
      <c r="AI358" s="230"/>
      <c r="AJ358" s="230"/>
      <c r="AK358" s="230"/>
      <c r="AL358" s="261"/>
      <c r="AM358" s="104"/>
      <c r="AN358" s="102"/>
      <c r="AO358" s="102"/>
      <c r="AP358" s="122"/>
    </row>
    <row r="359" spans="1:42" ht="25.5" customHeight="1" x14ac:dyDescent="0.2">
      <c r="A359" s="147" t="s">
        <v>16</v>
      </c>
      <c r="B359" s="551"/>
      <c r="C359" s="551" t="s">
        <v>188</v>
      </c>
      <c r="D359" s="552" t="s">
        <v>189</v>
      </c>
      <c r="E359" s="148" t="s">
        <v>122</v>
      </c>
      <c r="F359" s="148">
        <v>2018</v>
      </c>
      <c r="G359" s="553" t="s">
        <v>123</v>
      </c>
      <c r="H359" s="150"/>
      <c r="I359" s="148" t="s">
        <v>125</v>
      </c>
      <c r="J359" s="554" t="s">
        <v>211</v>
      </c>
      <c r="K359" s="149"/>
      <c r="L359" s="547"/>
      <c r="M359" s="547"/>
      <c r="N359" s="555"/>
      <c r="O359" s="556"/>
      <c r="P359" s="547"/>
      <c r="Q359" s="555"/>
      <c r="R359" s="550"/>
      <c r="S359" s="432"/>
      <c r="T359" s="433"/>
      <c r="U359" s="433"/>
      <c r="V359" s="433"/>
      <c r="W359" s="433"/>
      <c r="X359" s="742"/>
      <c r="Y359" s="744"/>
      <c r="Z359" s="432"/>
      <c r="AA359" s="433"/>
      <c r="AB359" s="433"/>
      <c r="AC359" s="433"/>
      <c r="AD359" s="433"/>
      <c r="AE359" s="746"/>
      <c r="AF359" s="550"/>
      <c r="AG359" s="432"/>
      <c r="AH359" s="433"/>
      <c r="AI359" s="433"/>
      <c r="AJ359" s="433"/>
      <c r="AK359" s="433"/>
      <c r="AL359" s="742"/>
      <c r="AM359" s="151"/>
      <c r="AN359" s="148"/>
      <c r="AO359" s="148"/>
      <c r="AP359" s="152"/>
    </row>
    <row r="360" spans="1:42" ht="25.5" customHeight="1" x14ac:dyDescent="0.2">
      <c r="A360" s="63" t="s">
        <v>16</v>
      </c>
      <c r="B360" s="531"/>
      <c r="C360" s="531"/>
      <c r="D360" s="533"/>
      <c r="E360" s="66" t="s">
        <v>128</v>
      </c>
      <c r="F360" s="64">
        <v>2018</v>
      </c>
      <c r="G360" s="534"/>
      <c r="H360" s="66"/>
      <c r="I360" s="64" t="s">
        <v>129</v>
      </c>
      <c r="J360" s="535"/>
      <c r="K360" s="65"/>
      <c r="L360" s="536"/>
      <c r="M360" s="536"/>
      <c r="N360" s="538"/>
      <c r="O360" s="540"/>
      <c r="P360" s="536"/>
      <c r="Q360" s="538"/>
      <c r="R360" s="748"/>
      <c r="S360" s="431"/>
      <c r="T360" s="407"/>
      <c r="U360" s="407"/>
      <c r="V360" s="407"/>
      <c r="W360" s="407"/>
      <c r="X360" s="743"/>
      <c r="Y360" s="745"/>
      <c r="Z360" s="431"/>
      <c r="AA360" s="407"/>
      <c r="AB360" s="407"/>
      <c r="AC360" s="407"/>
      <c r="AD360" s="407"/>
      <c r="AE360" s="747"/>
      <c r="AF360" s="748"/>
      <c r="AG360" s="431"/>
      <c r="AH360" s="407"/>
      <c r="AI360" s="407"/>
      <c r="AJ360" s="407"/>
      <c r="AK360" s="407"/>
      <c r="AL360" s="743"/>
      <c r="AM360" s="68"/>
      <c r="AN360" s="64"/>
      <c r="AO360" s="64"/>
      <c r="AP360" s="69"/>
    </row>
    <row r="361" spans="1:42" ht="25.5" customHeight="1" x14ac:dyDescent="0.2">
      <c r="A361" s="57" t="s">
        <v>16</v>
      </c>
      <c r="B361" s="516"/>
      <c r="C361" s="516" t="s">
        <v>191</v>
      </c>
      <c r="D361" s="518" t="s">
        <v>192</v>
      </c>
      <c r="E361" s="22" t="s">
        <v>122</v>
      </c>
      <c r="F361" s="22">
        <v>2018</v>
      </c>
      <c r="G361" s="520" t="s">
        <v>123</v>
      </c>
      <c r="H361" s="23" t="s">
        <v>135</v>
      </c>
      <c r="I361" s="22" t="s">
        <v>125</v>
      </c>
      <c r="J361" s="763" t="s">
        <v>211</v>
      </c>
      <c r="K361" s="58">
        <v>599</v>
      </c>
      <c r="L361" s="522" t="s">
        <v>133</v>
      </c>
      <c r="M361" s="522">
        <v>29</v>
      </c>
      <c r="N361" s="524">
        <v>104</v>
      </c>
      <c r="O361" s="526">
        <v>63</v>
      </c>
      <c r="P361" s="522">
        <v>245</v>
      </c>
      <c r="Q361" s="524" t="s">
        <v>133</v>
      </c>
      <c r="R361" s="647">
        <v>644</v>
      </c>
      <c r="S361" s="411" t="s">
        <v>127</v>
      </c>
      <c r="T361" s="418">
        <v>49.4</v>
      </c>
      <c r="U361" s="418">
        <v>16.899999999999999</v>
      </c>
      <c r="V361" s="418">
        <v>33.700000000000003</v>
      </c>
      <c r="W361" s="418">
        <v>28.3</v>
      </c>
      <c r="X361" s="732">
        <v>21.1</v>
      </c>
      <c r="Y361" s="740">
        <v>644</v>
      </c>
      <c r="Z361" s="411" t="s">
        <v>127</v>
      </c>
      <c r="AA361" s="418">
        <v>59.6</v>
      </c>
      <c r="AB361" s="418">
        <v>12.9</v>
      </c>
      <c r="AC361" s="418">
        <v>27.5</v>
      </c>
      <c r="AD361" s="418">
        <v>37.6</v>
      </c>
      <c r="AE361" s="749">
        <v>22</v>
      </c>
      <c r="AF361" s="647">
        <v>219</v>
      </c>
      <c r="AG361" s="411" t="s">
        <v>127</v>
      </c>
      <c r="AH361" s="418">
        <v>53.4</v>
      </c>
      <c r="AI361" s="418">
        <v>12.3</v>
      </c>
      <c r="AJ361" s="418">
        <v>34.200000000000003</v>
      </c>
      <c r="AK361" s="418">
        <v>39.299999999999997</v>
      </c>
      <c r="AL361" s="732">
        <v>14.2</v>
      </c>
      <c r="AM361" s="55"/>
      <c r="AN361" s="22"/>
      <c r="AO361" s="22"/>
      <c r="AP361" s="56"/>
    </row>
    <row r="362" spans="1:42" ht="25.5" customHeight="1" x14ac:dyDescent="0.2">
      <c r="A362" s="57" t="s">
        <v>16</v>
      </c>
      <c r="B362" s="517"/>
      <c r="C362" s="517"/>
      <c r="D362" s="519"/>
      <c r="E362" s="23" t="s">
        <v>128</v>
      </c>
      <c r="F362" s="22">
        <v>2018</v>
      </c>
      <c r="G362" s="477"/>
      <c r="H362" s="23" t="s">
        <v>124</v>
      </c>
      <c r="I362" s="172" t="s">
        <v>129</v>
      </c>
      <c r="J362" s="763"/>
      <c r="K362" s="58">
        <v>358</v>
      </c>
      <c r="L362" s="523"/>
      <c r="M362" s="523"/>
      <c r="N362" s="525"/>
      <c r="O362" s="527"/>
      <c r="P362" s="523"/>
      <c r="Q362" s="525"/>
      <c r="R362" s="731"/>
      <c r="S362" s="412"/>
      <c r="T362" s="414"/>
      <c r="U362" s="414"/>
      <c r="V362" s="414"/>
      <c r="W362" s="414"/>
      <c r="X362" s="733"/>
      <c r="Y362" s="741"/>
      <c r="Z362" s="412"/>
      <c r="AA362" s="414"/>
      <c r="AB362" s="414"/>
      <c r="AC362" s="414"/>
      <c r="AD362" s="414"/>
      <c r="AE362" s="750"/>
      <c r="AF362" s="731"/>
      <c r="AG362" s="412"/>
      <c r="AH362" s="414"/>
      <c r="AI362" s="414"/>
      <c r="AJ362" s="414"/>
      <c r="AK362" s="414"/>
      <c r="AL362" s="733"/>
      <c r="AM362" s="55"/>
      <c r="AN362" s="22"/>
      <c r="AO362" s="22"/>
      <c r="AP362" s="56"/>
    </row>
    <row r="363" spans="1:42" ht="25.5" customHeight="1" x14ac:dyDescent="0.2">
      <c r="A363" s="63" t="s">
        <v>16</v>
      </c>
      <c r="B363" s="497"/>
      <c r="C363" s="497" t="s">
        <v>194</v>
      </c>
      <c r="D363" s="499" t="s">
        <v>195</v>
      </c>
      <c r="E363" s="64" t="s">
        <v>122</v>
      </c>
      <c r="F363" s="64">
        <v>2018</v>
      </c>
      <c r="G363" s="501" t="s">
        <v>123</v>
      </c>
      <c r="H363" s="66" t="s">
        <v>131</v>
      </c>
      <c r="I363" s="64" t="s">
        <v>125</v>
      </c>
      <c r="J363" s="764" t="s">
        <v>211</v>
      </c>
      <c r="K363" s="65">
        <v>751</v>
      </c>
      <c r="L363" s="505">
        <v>485</v>
      </c>
      <c r="M363" s="505">
        <v>124</v>
      </c>
      <c r="N363" s="506">
        <v>233</v>
      </c>
      <c r="O363" s="508">
        <v>301</v>
      </c>
      <c r="P363" s="505">
        <v>722</v>
      </c>
      <c r="Q363" s="506" t="s">
        <v>133</v>
      </c>
      <c r="R363" s="751">
        <v>886</v>
      </c>
      <c r="S363" s="408" t="s">
        <v>127</v>
      </c>
      <c r="T363" s="406">
        <v>33.700000000000003</v>
      </c>
      <c r="U363" s="406">
        <v>33</v>
      </c>
      <c r="V363" s="406">
        <v>33.299999999999997</v>
      </c>
      <c r="W363" s="406">
        <v>21.8</v>
      </c>
      <c r="X363" s="752">
        <v>12</v>
      </c>
      <c r="Y363" s="753">
        <v>884</v>
      </c>
      <c r="Z363" s="408" t="s">
        <v>127</v>
      </c>
      <c r="AA363" s="406">
        <v>48.2</v>
      </c>
      <c r="AB363" s="406">
        <v>26.2</v>
      </c>
      <c r="AC363" s="406">
        <v>25.6</v>
      </c>
      <c r="AD363" s="406">
        <v>33</v>
      </c>
      <c r="AE363" s="754">
        <v>15.2</v>
      </c>
      <c r="AF363" s="751">
        <v>297</v>
      </c>
      <c r="AG363" s="408" t="s">
        <v>127</v>
      </c>
      <c r="AH363" s="406">
        <v>37.700000000000003</v>
      </c>
      <c r="AI363" s="406">
        <v>30.6</v>
      </c>
      <c r="AJ363" s="406">
        <v>31.6</v>
      </c>
      <c r="AK363" s="406">
        <v>33.299999999999997</v>
      </c>
      <c r="AL363" s="752" t="s">
        <v>127</v>
      </c>
      <c r="AM363" s="68"/>
      <c r="AN363" s="64"/>
      <c r="AO363" s="64"/>
      <c r="AP363" s="69"/>
    </row>
    <row r="364" spans="1:42" ht="25.5" customHeight="1" x14ac:dyDescent="0.2">
      <c r="A364" s="63" t="s">
        <v>16</v>
      </c>
      <c r="B364" s="530"/>
      <c r="C364" s="530"/>
      <c r="D364" s="532"/>
      <c r="E364" s="66" t="s">
        <v>128</v>
      </c>
      <c r="F364" s="64">
        <v>2018</v>
      </c>
      <c r="G364" s="534"/>
      <c r="H364" s="66" t="s">
        <v>131</v>
      </c>
      <c r="I364" s="64" t="s">
        <v>129</v>
      </c>
      <c r="J364" s="764"/>
      <c r="K364" s="65">
        <v>536</v>
      </c>
      <c r="L364" s="468"/>
      <c r="M364" s="468"/>
      <c r="N364" s="537"/>
      <c r="O364" s="539"/>
      <c r="P364" s="468"/>
      <c r="Q364" s="537"/>
      <c r="R364" s="748"/>
      <c r="S364" s="431"/>
      <c r="T364" s="407"/>
      <c r="U364" s="407"/>
      <c r="V364" s="407"/>
      <c r="W364" s="407"/>
      <c r="X364" s="743"/>
      <c r="Y364" s="745"/>
      <c r="Z364" s="431"/>
      <c r="AA364" s="407"/>
      <c r="AB364" s="407"/>
      <c r="AC364" s="407"/>
      <c r="AD364" s="407"/>
      <c r="AE364" s="747"/>
      <c r="AF364" s="748"/>
      <c r="AG364" s="431"/>
      <c r="AH364" s="407"/>
      <c r="AI364" s="407"/>
      <c r="AJ364" s="407"/>
      <c r="AK364" s="407"/>
      <c r="AL364" s="743"/>
      <c r="AM364" s="68"/>
      <c r="AN364" s="64"/>
      <c r="AO364" s="64"/>
      <c r="AP364" s="69"/>
    </row>
    <row r="365" spans="1:42" ht="38.25" x14ac:dyDescent="0.2">
      <c r="A365" s="63" t="s">
        <v>16</v>
      </c>
      <c r="B365" s="531"/>
      <c r="C365" s="531"/>
      <c r="D365" s="533"/>
      <c r="E365" s="66" t="s">
        <v>152</v>
      </c>
      <c r="F365" s="64">
        <v>2018</v>
      </c>
      <c r="G365" s="220" t="s">
        <v>153</v>
      </c>
      <c r="H365" s="66" t="s">
        <v>215</v>
      </c>
      <c r="I365" s="64" t="s">
        <v>154</v>
      </c>
      <c r="J365" s="221" t="s">
        <v>155</v>
      </c>
      <c r="K365" s="65">
        <v>467</v>
      </c>
      <c r="L365" s="536"/>
      <c r="M365" s="536"/>
      <c r="N365" s="538"/>
      <c r="O365" s="540"/>
      <c r="P365" s="536"/>
      <c r="Q365" s="538"/>
      <c r="R365" s="68">
        <v>73</v>
      </c>
      <c r="S365" s="67" t="s">
        <v>127</v>
      </c>
      <c r="T365" s="246">
        <v>16.399999999999999</v>
      </c>
      <c r="U365" s="271">
        <v>17.8</v>
      </c>
      <c r="V365" s="271">
        <v>65.8</v>
      </c>
      <c r="W365" s="271">
        <v>15.1</v>
      </c>
      <c r="X365" s="272" t="s">
        <v>133</v>
      </c>
      <c r="Y365" s="67">
        <v>73</v>
      </c>
      <c r="Z365" s="64" t="s">
        <v>127</v>
      </c>
      <c r="AA365" s="271">
        <v>26</v>
      </c>
      <c r="AB365" s="271">
        <v>27.4</v>
      </c>
      <c r="AC365" s="271">
        <v>46.6</v>
      </c>
      <c r="AD365" s="271">
        <v>24.7</v>
      </c>
      <c r="AE365" s="273" t="s">
        <v>133</v>
      </c>
      <c r="AF365" s="68">
        <v>201</v>
      </c>
      <c r="AG365" s="64">
        <v>8.9</v>
      </c>
      <c r="AH365" s="271">
        <v>12.9</v>
      </c>
      <c r="AI365" s="271">
        <v>60.2</v>
      </c>
      <c r="AJ365" s="271">
        <v>26.9</v>
      </c>
      <c r="AK365" s="271">
        <v>9</v>
      </c>
      <c r="AL365" s="272" t="s">
        <v>133</v>
      </c>
      <c r="AM365" s="68"/>
      <c r="AN365" s="64"/>
      <c r="AO365" s="64"/>
      <c r="AP365" s="69"/>
    </row>
    <row r="366" spans="1:42" ht="25.5" customHeight="1" x14ac:dyDescent="0.2">
      <c r="A366" s="57" t="s">
        <v>16</v>
      </c>
      <c r="B366" s="516"/>
      <c r="C366" s="516" t="s">
        <v>197</v>
      </c>
      <c r="D366" s="518" t="s">
        <v>198</v>
      </c>
      <c r="E366" s="22" t="s">
        <v>122</v>
      </c>
      <c r="F366" s="22">
        <v>2018</v>
      </c>
      <c r="G366" s="520" t="s">
        <v>123</v>
      </c>
      <c r="H366" s="23" t="s">
        <v>138</v>
      </c>
      <c r="I366" s="22" t="s">
        <v>125</v>
      </c>
      <c r="J366" s="763" t="s">
        <v>211</v>
      </c>
      <c r="K366" s="58">
        <v>742</v>
      </c>
      <c r="L366" s="522">
        <v>281</v>
      </c>
      <c r="M366" s="522">
        <v>188</v>
      </c>
      <c r="N366" s="528">
        <v>118</v>
      </c>
      <c r="O366" s="526">
        <v>209</v>
      </c>
      <c r="P366" s="522">
        <v>441</v>
      </c>
      <c r="Q366" s="524" t="s">
        <v>133</v>
      </c>
      <c r="R366" s="647">
        <v>742</v>
      </c>
      <c r="S366" s="411" t="s">
        <v>127</v>
      </c>
      <c r="T366" s="418">
        <v>33</v>
      </c>
      <c r="U366" s="418">
        <v>32.299999999999997</v>
      </c>
      <c r="V366" s="418">
        <v>34.6</v>
      </c>
      <c r="W366" s="418">
        <v>22.8</v>
      </c>
      <c r="X366" s="732">
        <v>10.199999999999999</v>
      </c>
      <c r="Y366" s="740">
        <v>742</v>
      </c>
      <c r="Z366" s="411" t="s">
        <v>127</v>
      </c>
      <c r="AA366" s="418">
        <v>43</v>
      </c>
      <c r="AB366" s="418">
        <v>25.3</v>
      </c>
      <c r="AC366" s="418">
        <v>31.7</v>
      </c>
      <c r="AD366" s="418">
        <v>30.9</v>
      </c>
      <c r="AE366" s="749">
        <v>12.1</v>
      </c>
      <c r="AF366" s="647">
        <v>235</v>
      </c>
      <c r="AG366" s="411" t="s">
        <v>127</v>
      </c>
      <c r="AH366" s="418">
        <v>33.6</v>
      </c>
      <c r="AI366" s="418">
        <v>27.7</v>
      </c>
      <c r="AJ366" s="418">
        <v>38.700000000000003</v>
      </c>
      <c r="AK366" s="418">
        <v>29.8</v>
      </c>
      <c r="AL366" s="732" t="s">
        <v>133</v>
      </c>
      <c r="AM366" s="55"/>
      <c r="AN366" s="22"/>
      <c r="AO366" s="22"/>
      <c r="AP366" s="56"/>
    </row>
    <row r="367" spans="1:42" ht="25.5" customHeight="1" x14ac:dyDescent="0.2">
      <c r="A367" s="57" t="s">
        <v>16</v>
      </c>
      <c r="B367" s="517"/>
      <c r="C367" s="517"/>
      <c r="D367" s="519"/>
      <c r="E367" s="22" t="s">
        <v>128</v>
      </c>
      <c r="F367" s="22">
        <v>2018</v>
      </c>
      <c r="G367" s="477"/>
      <c r="H367" s="23" t="s">
        <v>131</v>
      </c>
      <c r="I367" s="193" t="s">
        <v>129</v>
      </c>
      <c r="J367" s="763"/>
      <c r="K367" s="58">
        <v>416</v>
      </c>
      <c r="L367" s="523"/>
      <c r="M367" s="523"/>
      <c r="N367" s="529"/>
      <c r="O367" s="527"/>
      <c r="P367" s="523"/>
      <c r="Q367" s="525"/>
      <c r="R367" s="731"/>
      <c r="S367" s="412"/>
      <c r="T367" s="414"/>
      <c r="U367" s="414"/>
      <c r="V367" s="414"/>
      <c r="W367" s="414"/>
      <c r="X367" s="733"/>
      <c r="Y367" s="741"/>
      <c r="Z367" s="412"/>
      <c r="AA367" s="414"/>
      <c r="AB367" s="414"/>
      <c r="AC367" s="414"/>
      <c r="AD367" s="414"/>
      <c r="AE367" s="750"/>
      <c r="AF367" s="731"/>
      <c r="AG367" s="412"/>
      <c r="AH367" s="414"/>
      <c r="AI367" s="414"/>
      <c r="AJ367" s="414"/>
      <c r="AK367" s="414"/>
      <c r="AL367" s="733"/>
      <c r="AM367" s="55"/>
      <c r="AN367" s="22"/>
      <c r="AO367" s="22"/>
      <c r="AP367" s="56"/>
    </row>
    <row r="368" spans="1:42" ht="25.5" customHeight="1" x14ac:dyDescent="0.2">
      <c r="A368" s="63" t="s">
        <v>16</v>
      </c>
      <c r="B368" s="497"/>
      <c r="C368" s="497" t="s">
        <v>201</v>
      </c>
      <c r="D368" s="499" t="s">
        <v>202</v>
      </c>
      <c r="E368" s="64" t="s">
        <v>122</v>
      </c>
      <c r="F368" s="64">
        <v>2018</v>
      </c>
      <c r="G368" s="501" t="s">
        <v>123</v>
      </c>
      <c r="H368" s="66" t="s">
        <v>135</v>
      </c>
      <c r="I368" s="64" t="s">
        <v>125</v>
      </c>
      <c r="J368" s="765" t="s">
        <v>211</v>
      </c>
      <c r="K368" s="65">
        <v>775</v>
      </c>
      <c r="L368" s="505" t="s">
        <v>133</v>
      </c>
      <c r="M368" s="505">
        <v>26</v>
      </c>
      <c r="N368" s="506">
        <v>256</v>
      </c>
      <c r="O368" s="508">
        <v>123</v>
      </c>
      <c r="P368" s="505">
        <v>353</v>
      </c>
      <c r="Q368" s="506" t="s">
        <v>133</v>
      </c>
      <c r="R368" s="751">
        <v>888</v>
      </c>
      <c r="S368" s="408" t="s">
        <v>127</v>
      </c>
      <c r="T368" s="406">
        <v>49.9</v>
      </c>
      <c r="U368" s="406">
        <v>21.3</v>
      </c>
      <c r="V368" s="406">
        <v>28.8</v>
      </c>
      <c r="W368" s="406">
        <v>28.8</v>
      </c>
      <c r="X368" s="752">
        <v>21.1</v>
      </c>
      <c r="Y368" s="753">
        <v>885</v>
      </c>
      <c r="Z368" s="408" t="s">
        <v>127</v>
      </c>
      <c r="AA368" s="406">
        <v>61.5</v>
      </c>
      <c r="AB368" s="406">
        <v>14.9</v>
      </c>
      <c r="AC368" s="406">
        <v>23.6</v>
      </c>
      <c r="AD368" s="406">
        <v>36</v>
      </c>
      <c r="AE368" s="754">
        <v>25.4</v>
      </c>
      <c r="AF368" s="751">
        <v>305</v>
      </c>
      <c r="AG368" s="408" t="s">
        <v>127</v>
      </c>
      <c r="AH368" s="406">
        <v>49.2</v>
      </c>
      <c r="AI368" s="406">
        <v>17.399999999999999</v>
      </c>
      <c r="AJ368" s="406">
        <v>33.4</v>
      </c>
      <c r="AK368" s="406">
        <v>34.1</v>
      </c>
      <c r="AL368" s="752">
        <v>15.1</v>
      </c>
      <c r="AM368" s="68"/>
      <c r="AN368" s="64"/>
      <c r="AO368" s="64"/>
      <c r="AP368" s="69"/>
    </row>
    <row r="369" spans="1:42" ht="25.5" customHeight="1" x14ac:dyDescent="0.2">
      <c r="A369" s="63" t="s">
        <v>16</v>
      </c>
      <c r="B369" s="530"/>
      <c r="C369" s="530"/>
      <c r="D369" s="532"/>
      <c r="E369" s="66" t="s">
        <v>128</v>
      </c>
      <c r="F369" s="64">
        <v>2018</v>
      </c>
      <c r="G369" s="534"/>
      <c r="H369" s="66" t="s">
        <v>131</v>
      </c>
      <c r="I369" s="64" t="s">
        <v>129</v>
      </c>
      <c r="J369" s="535"/>
      <c r="K369" s="65">
        <v>540</v>
      </c>
      <c r="L369" s="468"/>
      <c r="M369" s="468"/>
      <c r="N369" s="537"/>
      <c r="O369" s="539"/>
      <c r="P369" s="468"/>
      <c r="Q369" s="537"/>
      <c r="R369" s="748"/>
      <c r="S369" s="431"/>
      <c r="T369" s="407"/>
      <c r="U369" s="407"/>
      <c r="V369" s="407"/>
      <c r="W369" s="407"/>
      <c r="X369" s="743"/>
      <c r="Y369" s="745"/>
      <c r="Z369" s="431"/>
      <c r="AA369" s="407"/>
      <c r="AB369" s="407"/>
      <c r="AC369" s="407"/>
      <c r="AD369" s="407"/>
      <c r="AE369" s="747"/>
      <c r="AF369" s="748"/>
      <c r="AG369" s="431"/>
      <c r="AH369" s="407"/>
      <c r="AI369" s="407"/>
      <c r="AJ369" s="407"/>
      <c r="AK369" s="407"/>
      <c r="AL369" s="743"/>
      <c r="AM369" s="68"/>
      <c r="AN369" s="64"/>
      <c r="AO369" s="64"/>
      <c r="AP369" s="69"/>
    </row>
    <row r="370" spans="1:42" ht="38.25" x14ac:dyDescent="0.2">
      <c r="A370" s="63" t="s">
        <v>16</v>
      </c>
      <c r="B370" s="531"/>
      <c r="C370" s="531"/>
      <c r="D370" s="533"/>
      <c r="E370" s="66" t="s">
        <v>152</v>
      </c>
      <c r="F370" s="64">
        <v>2018</v>
      </c>
      <c r="G370" s="220" t="s">
        <v>153</v>
      </c>
      <c r="H370" s="66" t="s">
        <v>131</v>
      </c>
      <c r="I370" s="64" t="s">
        <v>154</v>
      </c>
      <c r="J370" s="218" t="s">
        <v>155</v>
      </c>
      <c r="K370" s="65">
        <v>599</v>
      </c>
      <c r="L370" s="536"/>
      <c r="M370" s="536"/>
      <c r="N370" s="538"/>
      <c r="O370" s="540"/>
      <c r="P370" s="536"/>
      <c r="Q370" s="538"/>
      <c r="R370" s="68">
        <v>125</v>
      </c>
      <c r="S370" s="67" t="s">
        <v>127</v>
      </c>
      <c r="T370" s="246">
        <v>20</v>
      </c>
      <c r="U370" s="271">
        <v>15.2</v>
      </c>
      <c r="V370" s="271">
        <v>64.8</v>
      </c>
      <c r="W370" s="271">
        <v>15.2</v>
      </c>
      <c r="X370" s="272" t="s">
        <v>133</v>
      </c>
      <c r="Y370" s="67">
        <v>125</v>
      </c>
      <c r="Z370" s="64" t="s">
        <v>127</v>
      </c>
      <c r="AA370" s="271">
        <v>44</v>
      </c>
      <c r="AB370" s="271">
        <v>16</v>
      </c>
      <c r="AC370" s="271">
        <v>40</v>
      </c>
      <c r="AD370" s="271">
        <v>36</v>
      </c>
      <c r="AE370" s="273">
        <v>8</v>
      </c>
      <c r="AF370" s="68">
        <v>184</v>
      </c>
      <c r="AG370" s="64">
        <v>12.4</v>
      </c>
      <c r="AH370" s="271">
        <v>14.1</v>
      </c>
      <c r="AI370" s="271">
        <v>50.5</v>
      </c>
      <c r="AJ370" s="271">
        <v>35.299999999999997</v>
      </c>
      <c r="AK370" s="271">
        <v>12</v>
      </c>
      <c r="AL370" s="272" t="s">
        <v>133</v>
      </c>
      <c r="AM370" s="68"/>
      <c r="AN370" s="64"/>
      <c r="AO370" s="64"/>
      <c r="AP370" s="69"/>
    </row>
    <row r="371" spans="1:42" ht="25.5" customHeight="1" x14ac:dyDescent="0.2">
      <c r="A371" s="57" t="s">
        <v>16</v>
      </c>
      <c r="B371" s="516"/>
      <c r="C371" s="516" t="s">
        <v>204</v>
      </c>
      <c r="D371" s="518" t="s">
        <v>205</v>
      </c>
      <c r="E371" s="22" t="s">
        <v>122</v>
      </c>
      <c r="F371" s="22">
        <v>2018</v>
      </c>
      <c r="G371" s="520" t="s">
        <v>123</v>
      </c>
      <c r="H371" s="23"/>
      <c r="I371" s="22" t="s">
        <v>125</v>
      </c>
      <c r="J371" s="763" t="s">
        <v>211</v>
      </c>
      <c r="K371" s="58"/>
      <c r="L371" s="522"/>
      <c r="M371" s="522"/>
      <c r="N371" s="524"/>
      <c r="O371" s="526"/>
      <c r="P371" s="522"/>
      <c r="Q371" s="524"/>
      <c r="R371" s="647"/>
      <c r="S371" s="411"/>
      <c r="T371" s="418"/>
      <c r="U371" s="418"/>
      <c r="V371" s="418"/>
      <c r="W371" s="418"/>
      <c r="X371" s="732"/>
      <c r="Y371" s="740"/>
      <c r="Z371" s="411"/>
      <c r="AA371" s="418"/>
      <c r="AB371" s="418"/>
      <c r="AC371" s="418"/>
      <c r="AD371" s="418"/>
      <c r="AE371" s="749"/>
      <c r="AF371" s="647"/>
      <c r="AG371" s="411"/>
      <c r="AH371" s="418"/>
      <c r="AI371" s="418"/>
      <c r="AJ371" s="418"/>
      <c r="AK371" s="418"/>
      <c r="AL371" s="732"/>
      <c r="AM371" s="55"/>
      <c r="AN371" s="22"/>
      <c r="AO371" s="22"/>
      <c r="AP371" s="56"/>
    </row>
    <row r="372" spans="1:42" ht="25.5" customHeight="1" x14ac:dyDescent="0.2">
      <c r="A372" s="57" t="s">
        <v>16</v>
      </c>
      <c r="B372" s="517"/>
      <c r="C372" s="517"/>
      <c r="D372" s="519"/>
      <c r="E372" s="23" t="s">
        <v>128</v>
      </c>
      <c r="F372" s="22">
        <v>2018</v>
      </c>
      <c r="G372" s="477"/>
      <c r="H372" s="23"/>
      <c r="I372" s="172" t="s">
        <v>129</v>
      </c>
      <c r="J372" s="763"/>
      <c r="K372" s="58"/>
      <c r="L372" s="523"/>
      <c r="M372" s="523"/>
      <c r="N372" s="525"/>
      <c r="O372" s="527"/>
      <c r="P372" s="523"/>
      <c r="Q372" s="525"/>
      <c r="R372" s="731"/>
      <c r="S372" s="412"/>
      <c r="T372" s="414"/>
      <c r="U372" s="414"/>
      <c r="V372" s="414"/>
      <c r="W372" s="414"/>
      <c r="X372" s="733"/>
      <c r="Y372" s="741"/>
      <c r="Z372" s="412"/>
      <c r="AA372" s="414"/>
      <c r="AB372" s="414"/>
      <c r="AC372" s="414"/>
      <c r="AD372" s="414"/>
      <c r="AE372" s="750"/>
      <c r="AF372" s="731"/>
      <c r="AG372" s="412"/>
      <c r="AH372" s="414"/>
      <c r="AI372" s="414"/>
      <c r="AJ372" s="414"/>
      <c r="AK372" s="414"/>
      <c r="AL372" s="733"/>
      <c r="AM372" s="55"/>
      <c r="AN372" s="22"/>
      <c r="AO372" s="22"/>
      <c r="AP372" s="56"/>
    </row>
    <row r="373" spans="1:42" ht="25.5" customHeight="1" x14ac:dyDescent="0.2">
      <c r="A373" s="63" t="s">
        <v>16</v>
      </c>
      <c r="B373" s="497"/>
      <c r="C373" s="497" t="s">
        <v>207</v>
      </c>
      <c r="D373" s="499" t="s">
        <v>208</v>
      </c>
      <c r="E373" s="64" t="s">
        <v>122</v>
      </c>
      <c r="F373" s="64">
        <v>2018</v>
      </c>
      <c r="G373" s="501" t="s">
        <v>123</v>
      </c>
      <c r="H373" s="66" t="s">
        <v>135</v>
      </c>
      <c r="I373" s="64" t="s">
        <v>125</v>
      </c>
      <c r="J373" s="503" t="s">
        <v>211</v>
      </c>
      <c r="K373" s="65">
        <v>648</v>
      </c>
      <c r="L373" s="505">
        <v>215</v>
      </c>
      <c r="M373" s="505">
        <v>37</v>
      </c>
      <c r="N373" s="506">
        <v>101</v>
      </c>
      <c r="O373" s="508">
        <v>52</v>
      </c>
      <c r="P373" s="505">
        <v>264</v>
      </c>
      <c r="Q373" s="506" t="s">
        <v>133</v>
      </c>
      <c r="R373" s="751">
        <v>581</v>
      </c>
      <c r="S373" s="408" t="s">
        <v>127</v>
      </c>
      <c r="T373" s="406">
        <v>56.8</v>
      </c>
      <c r="U373" s="406">
        <v>15.3</v>
      </c>
      <c r="V373" s="406">
        <v>27.9</v>
      </c>
      <c r="W373" s="406">
        <v>28.6</v>
      </c>
      <c r="X373" s="752">
        <v>28.2</v>
      </c>
      <c r="Y373" s="753">
        <v>580</v>
      </c>
      <c r="Z373" s="408" t="s">
        <v>127</v>
      </c>
      <c r="AA373" s="406">
        <v>63.3</v>
      </c>
      <c r="AB373" s="406">
        <v>13.3</v>
      </c>
      <c r="AC373" s="406">
        <v>23.4</v>
      </c>
      <c r="AD373" s="406">
        <v>34.700000000000003</v>
      </c>
      <c r="AE373" s="754">
        <v>28.6</v>
      </c>
      <c r="AF373" s="751">
        <v>179</v>
      </c>
      <c r="AG373" s="408" t="s">
        <v>127</v>
      </c>
      <c r="AH373" s="406">
        <v>49.7</v>
      </c>
      <c r="AI373" s="406">
        <v>11.7</v>
      </c>
      <c r="AJ373" s="406">
        <v>38.5</v>
      </c>
      <c r="AK373" s="406">
        <v>39.700000000000003</v>
      </c>
      <c r="AL373" s="752">
        <v>10.1</v>
      </c>
      <c r="AM373" s="68"/>
      <c r="AN373" s="64"/>
      <c r="AO373" s="64"/>
      <c r="AP373" s="69"/>
    </row>
    <row r="374" spans="1:42" ht="25.5" customHeight="1" thickBot="1" x14ac:dyDescent="0.25">
      <c r="A374" s="153" t="s">
        <v>16</v>
      </c>
      <c r="B374" s="498"/>
      <c r="C374" s="498"/>
      <c r="D374" s="500"/>
      <c r="E374" s="154" t="s">
        <v>128</v>
      </c>
      <c r="F374" s="155">
        <v>2018</v>
      </c>
      <c r="G374" s="502"/>
      <c r="H374" s="154" t="s">
        <v>124</v>
      </c>
      <c r="I374" s="155" t="s">
        <v>129</v>
      </c>
      <c r="J374" s="504"/>
      <c r="K374" s="156">
        <v>258</v>
      </c>
      <c r="L374" s="469"/>
      <c r="M374" s="469"/>
      <c r="N374" s="507"/>
      <c r="O374" s="509"/>
      <c r="P374" s="469"/>
      <c r="Q374" s="507"/>
      <c r="R374" s="467"/>
      <c r="S374" s="409"/>
      <c r="T374" s="410"/>
      <c r="U374" s="410"/>
      <c r="V374" s="410"/>
      <c r="W374" s="410"/>
      <c r="X374" s="755"/>
      <c r="Y374" s="761"/>
      <c r="Z374" s="409"/>
      <c r="AA374" s="410"/>
      <c r="AB374" s="410"/>
      <c r="AC374" s="410"/>
      <c r="AD374" s="410"/>
      <c r="AE374" s="762"/>
      <c r="AF374" s="467"/>
      <c r="AG374" s="409"/>
      <c r="AH374" s="410"/>
      <c r="AI374" s="410"/>
      <c r="AJ374" s="410"/>
      <c r="AK374" s="410"/>
      <c r="AL374" s="755"/>
      <c r="AM374" s="157"/>
      <c r="AN374" s="155"/>
      <c r="AO374" s="155"/>
      <c r="AP374" s="158"/>
    </row>
    <row r="375" spans="1:42" ht="25.5" customHeight="1" x14ac:dyDescent="0.2">
      <c r="A375" s="105" t="s">
        <v>16</v>
      </c>
      <c r="B375" s="470"/>
      <c r="C375" s="470" t="s">
        <v>210</v>
      </c>
      <c r="D375" s="473" t="s">
        <v>79</v>
      </c>
      <c r="E375" s="28" t="s">
        <v>122</v>
      </c>
      <c r="F375" s="28">
        <v>2018</v>
      </c>
      <c r="G375" s="476" t="s">
        <v>123</v>
      </c>
      <c r="H375" s="107" t="s">
        <v>199</v>
      </c>
      <c r="I375" s="22" t="s">
        <v>125</v>
      </c>
      <c r="J375" s="478" t="s">
        <v>211</v>
      </c>
      <c r="K375" s="106"/>
      <c r="L375" s="446">
        <v>241</v>
      </c>
      <c r="M375" s="446">
        <v>54</v>
      </c>
      <c r="N375" s="484">
        <v>63</v>
      </c>
      <c r="O375" s="487">
        <v>59</v>
      </c>
      <c r="P375" s="446">
        <v>377</v>
      </c>
      <c r="Q375" s="484" t="s">
        <v>133</v>
      </c>
      <c r="R375" s="445">
        <v>488</v>
      </c>
      <c r="S375" s="415">
        <v>6.2</v>
      </c>
      <c r="T375" s="413">
        <v>27.9</v>
      </c>
      <c r="U375" s="756">
        <v>37.9</v>
      </c>
      <c r="V375" s="756">
        <v>34.200000000000003</v>
      </c>
      <c r="W375" s="756">
        <v>19.3</v>
      </c>
      <c r="X375" s="757">
        <v>8.6</v>
      </c>
      <c r="Y375" s="758">
        <v>492</v>
      </c>
      <c r="Z375" s="759">
        <v>5.4</v>
      </c>
      <c r="AA375" s="756">
        <v>43.5</v>
      </c>
      <c r="AB375" s="756">
        <v>26.4</v>
      </c>
      <c r="AC375" s="756">
        <v>30.1</v>
      </c>
      <c r="AD375" s="756">
        <v>36.6</v>
      </c>
      <c r="AE375" s="760">
        <v>6.9</v>
      </c>
      <c r="AF375" s="445">
        <v>143</v>
      </c>
      <c r="AG375" s="759">
        <v>5.9</v>
      </c>
      <c r="AH375" s="756">
        <v>25.2</v>
      </c>
      <c r="AI375" s="756">
        <v>42</v>
      </c>
      <c r="AJ375" s="756">
        <v>32.9</v>
      </c>
      <c r="AK375" s="756">
        <v>23.8</v>
      </c>
      <c r="AL375" s="756" t="s">
        <v>133</v>
      </c>
      <c r="AM375" s="108"/>
      <c r="AN375" s="28"/>
      <c r="AO375" s="28"/>
      <c r="AP375" s="109"/>
    </row>
    <row r="376" spans="1:42" ht="25.5" customHeight="1" x14ac:dyDescent="0.2">
      <c r="A376" s="57" t="s">
        <v>16</v>
      </c>
      <c r="B376" s="471"/>
      <c r="C376" s="471"/>
      <c r="D376" s="474"/>
      <c r="E376" s="23" t="s">
        <v>128</v>
      </c>
      <c r="F376" s="22">
        <v>2018</v>
      </c>
      <c r="G376" s="477"/>
      <c r="H376" s="23" t="s">
        <v>131</v>
      </c>
      <c r="I376" s="172" t="s">
        <v>129</v>
      </c>
      <c r="J376" s="479"/>
      <c r="K376" s="58">
        <v>524</v>
      </c>
      <c r="L376" s="447"/>
      <c r="M376" s="447"/>
      <c r="N376" s="485"/>
      <c r="O376" s="488"/>
      <c r="P376" s="447"/>
      <c r="Q376" s="485"/>
      <c r="R376" s="731"/>
      <c r="S376" s="412"/>
      <c r="T376" s="414"/>
      <c r="U376" s="414"/>
      <c r="V376" s="414"/>
      <c r="W376" s="414"/>
      <c r="X376" s="733"/>
      <c r="Y376" s="741"/>
      <c r="Z376" s="412"/>
      <c r="AA376" s="414"/>
      <c r="AB376" s="414"/>
      <c r="AC376" s="414"/>
      <c r="AD376" s="414"/>
      <c r="AE376" s="750"/>
      <c r="AF376" s="731"/>
      <c r="AG376" s="412"/>
      <c r="AH376" s="414"/>
      <c r="AI376" s="414"/>
      <c r="AJ376" s="414"/>
      <c r="AK376" s="414"/>
      <c r="AL376" s="414"/>
      <c r="AM376" s="55"/>
      <c r="AN376" s="22"/>
      <c r="AO376" s="22"/>
      <c r="AP376" s="56"/>
    </row>
    <row r="377" spans="1:42" ht="39" thickBot="1" x14ac:dyDescent="0.25">
      <c r="A377" s="100" t="s">
        <v>16</v>
      </c>
      <c r="B377" s="472"/>
      <c r="C377" s="472"/>
      <c r="D377" s="475"/>
      <c r="E377" s="101" t="s">
        <v>152</v>
      </c>
      <c r="F377" s="102">
        <v>2018</v>
      </c>
      <c r="G377" s="205" t="s">
        <v>153</v>
      </c>
      <c r="H377" s="101" t="s">
        <v>135</v>
      </c>
      <c r="I377" s="102" t="s">
        <v>154</v>
      </c>
      <c r="J377" s="217" t="s">
        <v>155</v>
      </c>
      <c r="K377" s="103">
        <v>214</v>
      </c>
      <c r="L377" s="483"/>
      <c r="M377" s="483"/>
      <c r="N377" s="486"/>
      <c r="O377" s="489"/>
      <c r="P377" s="483"/>
      <c r="Q377" s="486"/>
      <c r="R377" s="104"/>
      <c r="S377" s="262"/>
      <c r="T377" s="269"/>
      <c r="U377" s="230"/>
      <c r="V377" s="230"/>
      <c r="W377" s="230"/>
      <c r="X377" s="261"/>
      <c r="Y377" s="262"/>
      <c r="Z377" s="102"/>
      <c r="AA377" s="230"/>
      <c r="AB377" s="230"/>
      <c r="AC377" s="230"/>
      <c r="AD377" s="230"/>
      <c r="AE377" s="270"/>
      <c r="AF377" s="104">
        <v>124</v>
      </c>
      <c r="AG377" s="230">
        <v>20</v>
      </c>
      <c r="AH377" s="230">
        <v>25</v>
      </c>
      <c r="AI377" s="230">
        <v>56.5</v>
      </c>
      <c r="AJ377" s="230">
        <v>18.5</v>
      </c>
      <c r="AK377" s="230">
        <v>20.2</v>
      </c>
      <c r="AL377" s="261" t="s">
        <v>133</v>
      </c>
      <c r="AM377" s="104"/>
      <c r="AN377" s="102"/>
      <c r="AO377" s="102"/>
      <c r="AP377" s="122"/>
    </row>
    <row r="378" spans="1:42" ht="38.25" x14ac:dyDescent="0.2">
      <c r="A378" s="159" t="s">
        <v>16</v>
      </c>
      <c r="B378" s="450"/>
      <c r="C378" s="450" t="s">
        <v>212</v>
      </c>
      <c r="D378" s="452" t="s">
        <v>83</v>
      </c>
      <c r="E378" s="160" t="s">
        <v>128</v>
      </c>
      <c r="F378" s="161">
        <v>2018</v>
      </c>
      <c r="G378" s="208" t="s">
        <v>123</v>
      </c>
      <c r="H378" s="160" t="s">
        <v>138</v>
      </c>
      <c r="I378" s="161" t="s">
        <v>129</v>
      </c>
      <c r="J378" s="212" t="s">
        <v>187</v>
      </c>
      <c r="K378" s="162"/>
      <c r="L378" s="454"/>
      <c r="M378" s="454"/>
      <c r="N378" s="456"/>
      <c r="O378" s="458"/>
      <c r="P378" s="454"/>
      <c r="Q378" s="456"/>
      <c r="R378" s="254"/>
      <c r="S378" s="277"/>
      <c r="T378" s="278"/>
      <c r="U378" s="288"/>
      <c r="V378" s="288"/>
      <c r="W378" s="288"/>
      <c r="X378" s="289"/>
      <c r="Y378" s="290"/>
      <c r="Z378" s="255"/>
      <c r="AA378" s="288"/>
      <c r="AB378" s="288"/>
      <c r="AC378" s="288"/>
      <c r="AD378" s="288"/>
      <c r="AE378" s="291"/>
      <c r="AF378" s="254"/>
      <c r="AG378" s="255"/>
      <c r="AH378" s="288"/>
      <c r="AI378" s="288"/>
      <c r="AJ378" s="288"/>
      <c r="AK378" s="288"/>
      <c r="AL378" s="289"/>
      <c r="AM378" s="163"/>
      <c r="AN378" s="161"/>
      <c r="AO378" s="161"/>
      <c r="AP378" s="164"/>
    </row>
    <row r="379" spans="1:42" ht="39" thickBot="1" x14ac:dyDescent="0.25">
      <c r="A379" s="93" t="s">
        <v>16</v>
      </c>
      <c r="B379" s="451"/>
      <c r="C379" s="451"/>
      <c r="D379" s="453"/>
      <c r="E379" s="94" t="s">
        <v>152</v>
      </c>
      <c r="F379" s="94">
        <v>2018</v>
      </c>
      <c r="G379" s="219" t="s">
        <v>153</v>
      </c>
      <c r="H379" s="95" t="s">
        <v>215</v>
      </c>
      <c r="I379" s="94" t="s">
        <v>154</v>
      </c>
      <c r="J379" s="216" t="s">
        <v>155</v>
      </c>
      <c r="K379" s="96"/>
      <c r="L379" s="455"/>
      <c r="M379" s="455"/>
      <c r="N379" s="457"/>
      <c r="O379" s="459"/>
      <c r="P379" s="455"/>
      <c r="Q379" s="457"/>
      <c r="R379" s="97"/>
      <c r="S379" s="282"/>
      <c r="T379" s="283"/>
      <c r="U379" s="292"/>
      <c r="V379" s="292"/>
      <c r="W379" s="292"/>
      <c r="X379" s="293"/>
      <c r="Y379" s="294"/>
      <c r="Z379" s="98"/>
      <c r="AA379" s="292"/>
      <c r="AB379" s="292"/>
      <c r="AC379" s="292"/>
      <c r="AD379" s="292"/>
      <c r="AE379" s="295"/>
      <c r="AF379" s="97"/>
      <c r="AG379" s="98"/>
      <c r="AH379" s="292"/>
      <c r="AI379" s="292"/>
      <c r="AJ379" s="292"/>
      <c r="AK379" s="292"/>
      <c r="AL379" s="293"/>
      <c r="AM379" s="259"/>
      <c r="AN379" s="94"/>
      <c r="AO379" s="94"/>
      <c r="AP379" s="260"/>
    </row>
  </sheetData>
  <sheetProtection formatCells="0" formatColumns="0" formatRows="0" insertRows="0" sort="0"/>
  <mergeCells count="4726">
    <mergeCell ref="Y186:Y187"/>
    <mergeCell ref="Z186:Z187"/>
    <mergeCell ref="X162:X163"/>
    <mergeCell ref="Y162:Y163"/>
    <mergeCell ref="Z162:Z163"/>
    <mergeCell ref="W156:W157"/>
    <mergeCell ref="X156:X157"/>
    <mergeCell ref="Y156:Y157"/>
    <mergeCell ref="Z156:Z157"/>
    <mergeCell ref="Y124:Y125"/>
    <mergeCell ref="Z124:Z125"/>
    <mergeCell ref="U110:U111"/>
    <mergeCell ref="V110:V111"/>
    <mergeCell ref="T110:T111"/>
    <mergeCell ref="S124:S125"/>
    <mergeCell ref="T124:T125"/>
    <mergeCell ref="S134:S135"/>
    <mergeCell ref="T134:T135"/>
    <mergeCell ref="S138:S139"/>
    <mergeCell ref="T138:T139"/>
    <mergeCell ref="S151:S152"/>
    <mergeCell ref="T151:T152"/>
    <mergeCell ref="S156:S157"/>
    <mergeCell ref="T156:T157"/>
    <mergeCell ref="S172:S173"/>
    <mergeCell ref="T172:T173"/>
    <mergeCell ref="S186:S187"/>
    <mergeCell ref="T186:T187"/>
    <mergeCell ref="W110:W111"/>
    <mergeCell ref="X110:X111"/>
    <mergeCell ref="Y110:Y111"/>
    <mergeCell ref="Z110:Z111"/>
    <mergeCell ref="S110:S111"/>
    <mergeCell ref="J361:J362"/>
    <mergeCell ref="J359:J360"/>
    <mergeCell ref="J363:J364"/>
    <mergeCell ref="J368:J369"/>
    <mergeCell ref="J366:J367"/>
    <mergeCell ref="J371:J372"/>
    <mergeCell ref="J373:J374"/>
    <mergeCell ref="J375:J376"/>
    <mergeCell ref="J312:J313"/>
    <mergeCell ref="J318:J319"/>
    <mergeCell ref="J320:J321"/>
    <mergeCell ref="J322:J323"/>
    <mergeCell ref="J324:J325"/>
    <mergeCell ref="J326:J327"/>
    <mergeCell ref="J328:J329"/>
    <mergeCell ref="J330:J331"/>
    <mergeCell ref="J332:J333"/>
    <mergeCell ref="J335:J336"/>
    <mergeCell ref="J337:J338"/>
    <mergeCell ref="J339:J340"/>
    <mergeCell ref="J342:J343"/>
    <mergeCell ref="J344:J345"/>
    <mergeCell ref="J347:J348"/>
    <mergeCell ref="J351:J352"/>
    <mergeCell ref="J349:J350"/>
    <mergeCell ref="J270:J271"/>
    <mergeCell ref="J273:J274"/>
    <mergeCell ref="J275:J276"/>
    <mergeCell ref="J277:J278"/>
    <mergeCell ref="J280:J281"/>
    <mergeCell ref="J282:J283"/>
    <mergeCell ref="J286:J287"/>
    <mergeCell ref="J288:J289"/>
    <mergeCell ref="J290:J291"/>
    <mergeCell ref="J296:J297"/>
    <mergeCell ref="J298:J299"/>
    <mergeCell ref="J300:J301"/>
    <mergeCell ref="J303:J304"/>
    <mergeCell ref="J305:J306"/>
    <mergeCell ref="J308:J309"/>
    <mergeCell ref="J310:J311"/>
    <mergeCell ref="J353:J354"/>
    <mergeCell ref="J226:J227"/>
    <mergeCell ref="J228:J229"/>
    <mergeCell ref="J234:J235"/>
    <mergeCell ref="J236:J237"/>
    <mergeCell ref="J238:J239"/>
    <mergeCell ref="J241:J242"/>
    <mergeCell ref="J243:J244"/>
    <mergeCell ref="J246:J247"/>
    <mergeCell ref="J248:J249"/>
    <mergeCell ref="J250:J251"/>
    <mergeCell ref="J256:J257"/>
    <mergeCell ref="J258:J259"/>
    <mergeCell ref="J260:J261"/>
    <mergeCell ref="J262:J263"/>
    <mergeCell ref="J264:J265"/>
    <mergeCell ref="J266:J267"/>
    <mergeCell ref="J268:J269"/>
    <mergeCell ref="J184:J185"/>
    <mergeCell ref="J186:J187"/>
    <mergeCell ref="J188:J189"/>
    <mergeCell ref="J194:J195"/>
    <mergeCell ref="J196:J197"/>
    <mergeCell ref="J198:J199"/>
    <mergeCell ref="J200:J201"/>
    <mergeCell ref="J202:J203"/>
    <mergeCell ref="J204:J205"/>
    <mergeCell ref="J206:J207"/>
    <mergeCell ref="J208:J209"/>
    <mergeCell ref="J211:J212"/>
    <mergeCell ref="J213:J214"/>
    <mergeCell ref="J215:J216"/>
    <mergeCell ref="J218:J219"/>
    <mergeCell ref="J220:J221"/>
    <mergeCell ref="J224:J225"/>
    <mergeCell ref="J140:J141"/>
    <mergeCell ref="J142:J143"/>
    <mergeCell ref="J144:J145"/>
    <mergeCell ref="J146:J147"/>
    <mergeCell ref="J149:J150"/>
    <mergeCell ref="J151:J152"/>
    <mergeCell ref="J153:J154"/>
    <mergeCell ref="J156:J157"/>
    <mergeCell ref="J158:J159"/>
    <mergeCell ref="J162:J163"/>
    <mergeCell ref="J164:J165"/>
    <mergeCell ref="J166:J167"/>
    <mergeCell ref="J172:J173"/>
    <mergeCell ref="J174:J175"/>
    <mergeCell ref="J176:J177"/>
    <mergeCell ref="J179:J180"/>
    <mergeCell ref="J181:J182"/>
    <mergeCell ref="J70:J71"/>
    <mergeCell ref="J72:J73"/>
    <mergeCell ref="J74:J75"/>
    <mergeCell ref="J76:J77"/>
    <mergeCell ref="J78:J79"/>
    <mergeCell ref="J80:J81"/>
    <mergeCell ref="J82:J83"/>
    <mergeCell ref="J84:J85"/>
    <mergeCell ref="J87:J88"/>
    <mergeCell ref="J89:J90"/>
    <mergeCell ref="J91:J92"/>
    <mergeCell ref="J94:J95"/>
    <mergeCell ref="J96:J97"/>
    <mergeCell ref="J100:J101"/>
    <mergeCell ref="J102:J103"/>
    <mergeCell ref="J104:J105"/>
    <mergeCell ref="J110:J111"/>
    <mergeCell ref="J112:J113"/>
    <mergeCell ref="J114:J115"/>
    <mergeCell ref="J117:J118"/>
    <mergeCell ref="J119:J120"/>
    <mergeCell ref="J122:J123"/>
    <mergeCell ref="J124:J125"/>
    <mergeCell ref="J126:J127"/>
    <mergeCell ref="J132:J133"/>
    <mergeCell ref="J134:J135"/>
    <mergeCell ref="J136:J137"/>
    <mergeCell ref="J138:J139"/>
    <mergeCell ref="AI373:AI374"/>
    <mergeCell ref="Z373:Z374"/>
    <mergeCell ref="AA373:AA374"/>
    <mergeCell ref="AB373:AB374"/>
    <mergeCell ref="AC373:AC374"/>
    <mergeCell ref="AD373:AD374"/>
    <mergeCell ref="AE373:AE374"/>
    <mergeCell ref="AF373:AF374"/>
    <mergeCell ref="AG373:AG374"/>
    <mergeCell ref="AH373:AH374"/>
    <mergeCell ref="AC368:AC369"/>
    <mergeCell ref="AD368:AD369"/>
    <mergeCell ref="AE368:AE369"/>
    <mergeCell ref="AF368:AF369"/>
    <mergeCell ref="AG368:AG369"/>
    <mergeCell ref="AH368:AH369"/>
    <mergeCell ref="AI363:AI364"/>
    <mergeCell ref="AI368:AI369"/>
    <mergeCell ref="R359:R360"/>
    <mergeCell ref="U359:U360"/>
    <mergeCell ref="V359:V360"/>
    <mergeCell ref="Y368:Y369"/>
    <mergeCell ref="Z368:Z369"/>
    <mergeCell ref="AA368:AA369"/>
    <mergeCell ref="AB368:AB369"/>
    <mergeCell ref="AJ373:AJ374"/>
    <mergeCell ref="AK373:AK374"/>
    <mergeCell ref="AL373:AL374"/>
    <mergeCell ref="R375:R376"/>
    <mergeCell ref="U375:U376"/>
    <mergeCell ref="V375:V376"/>
    <mergeCell ref="W375:W376"/>
    <mergeCell ref="X375:X376"/>
    <mergeCell ref="Y375:Y376"/>
    <mergeCell ref="Z375:Z376"/>
    <mergeCell ref="AA375:AA376"/>
    <mergeCell ref="AB375:AB376"/>
    <mergeCell ref="AC375:AC376"/>
    <mergeCell ref="AD375:AD376"/>
    <mergeCell ref="AE375:AE376"/>
    <mergeCell ref="AF375:AF376"/>
    <mergeCell ref="AG375:AG376"/>
    <mergeCell ref="AH375:AH376"/>
    <mergeCell ref="AI375:AI376"/>
    <mergeCell ref="AJ375:AJ376"/>
    <mergeCell ref="AK375:AK376"/>
    <mergeCell ref="AL375:AL376"/>
    <mergeCell ref="R373:R374"/>
    <mergeCell ref="U373:U374"/>
    <mergeCell ref="V373:V374"/>
    <mergeCell ref="W373:W374"/>
    <mergeCell ref="X373:X374"/>
    <mergeCell ref="Y373:Y374"/>
    <mergeCell ref="AD363:AD364"/>
    <mergeCell ref="AE363:AE364"/>
    <mergeCell ref="AF363:AF364"/>
    <mergeCell ref="AG363:AG364"/>
    <mergeCell ref="AH363:AH364"/>
    <mergeCell ref="AK368:AK369"/>
    <mergeCell ref="AL368:AL369"/>
    <mergeCell ref="R371:R372"/>
    <mergeCell ref="U371:U372"/>
    <mergeCell ref="V371:V372"/>
    <mergeCell ref="W371:W372"/>
    <mergeCell ref="X371:X372"/>
    <mergeCell ref="Y371:Y372"/>
    <mergeCell ref="Z371:Z372"/>
    <mergeCell ref="AA371:AA372"/>
    <mergeCell ref="AB371:AB372"/>
    <mergeCell ref="AC371:AC372"/>
    <mergeCell ref="AD371:AD372"/>
    <mergeCell ref="AE371:AE372"/>
    <mergeCell ref="AF371:AF372"/>
    <mergeCell ref="AG371:AG372"/>
    <mergeCell ref="AH371:AH372"/>
    <mergeCell ref="AI371:AI372"/>
    <mergeCell ref="AJ371:AJ372"/>
    <mergeCell ref="AK371:AK372"/>
    <mergeCell ref="AL371:AL372"/>
    <mergeCell ref="R368:R369"/>
    <mergeCell ref="U368:U369"/>
    <mergeCell ref="V368:V369"/>
    <mergeCell ref="W368:W369"/>
    <mergeCell ref="X368:X369"/>
    <mergeCell ref="S368:S369"/>
    <mergeCell ref="AL361:AL362"/>
    <mergeCell ref="R363:R364"/>
    <mergeCell ref="U363:U364"/>
    <mergeCell ref="V363:V364"/>
    <mergeCell ref="W363:W364"/>
    <mergeCell ref="X363:X364"/>
    <mergeCell ref="Y363:Y364"/>
    <mergeCell ref="S363:S364"/>
    <mergeCell ref="T363:T364"/>
    <mergeCell ref="Z363:Z364"/>
    <mergeCell ref="AJ363:AJ364"/>
    <mergeCell ref="AK363:AK364"/>
    <mergeCell ref="AL363:AL364"/>
    <mergeCell ref="R366:R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A363:AA364"/>
    <mergeCell ref="AB363:AB364"/>
    <mergeCell ref="AC363:AC364"/>
    <mergeCell ref="AD359:AD360"/>
    <mergeCell ref="AE359:AE360"/>
    <mergeCell ref="AF359:AF360"/>
    <mergeCell ref="AG359:AG360"/>
    <mergeCell ref="AH359:AH360"/>
    <mergeCell ref="S359:S360"/>
    <mergeCell ref="T359:T360"/>
    <mergeCell ref="AI359:AI360"/>
    <mergeCell ref="AJ359:AJ360"/>
    <mergeCell ref="AK359:AK360"/>
    <mergeCell ref="AJ368:AJ369"/>
    <mergeCell ref="AJ366:AJ367"/>
    <mergeCell ref="AK366:AK367"/>
    <mergeCell ref="AL366:AL367"/>
    <mergeCell ref="R361:R362"/>
    <mergeCell ref="U361:U362"/>
    <mergeCell ref="V361:V362"/>
    <mergeCell ref="W361:W362"/>
    <mergeCell ref="X361:X362"/>
    <mergeCell ref="Y361:Y362"/>
    <mergeCell ref="Z361:Z362"/>
    <mergeCell ref="AA361:AA362"/>
    <mergeCell ref="AB361:AB362"/>
    <mergeCell ref="AC361:AC362"/>
    <mergeCell ref="AD361:AD362"/>
    <mergeCell ref="AE361:AE362"/>
    <mergeCell ref="AF361:AF362"/>
    <mergeCell ref="AG361:AG362"/>
    <mergeCell ref="AH361:AH362"/>
    <mergeCell ref="AI361:AI362"/>
    <mergeCell ref="AJ361:AJ362"/>
    <mergeCell ref="AK361:AK362"/>
    <mergeCell ref="AL359:AL360"/>
    <mergeCell ref="AJ351:AJ352"/>
    <mergeCell ref="AK351:AK352"/>
    <mergeCell ref="AL351:AL352"/>
    <mergeCell ref="R353:R354"/>
    <mergeCell ref="U353:U354"/>
    <mergeCell ref="V353:V354"/>
    <mergeCell ref="W353:W354"/>
    <mergeCell ref="X353:X354"/>
    <mergeCell ref="Y353:Y354"/>
    <mergeCell ref="Z353:Z354"/>
    <mergeCell ref="AA353:AA354"/>
    <mergeCell ref="AB353:AB354"/>
    <mergeCell ref="AC353:AC354"/>
    <mergeCell ref="AD353:AD354"/>
    <mergeCell ref="AE353:AE354"/>
    <mergeCell ref="AF353:AF354"/>
    <mergeCell ref="AG353:AG354"/>
    <mergeCell ref="AH353:AH354"/>
    <mergeCell ref="AI353:AI354"/>
    <mergeCell ref="AJ353:AJ354"/>
    <mergeCell ref="AK353:AK354"/>
    <mergeCell ref="AL353:AL354"/>
    <mergeCell ref="S351:S352"/>
    <mergeCell ref="T351:T352"/>
    <mergeCell ref="W359:W360"/>
    <mergeCell ref="X359:X360"/>
    <mergeCell ref="Y359:Y360"/>
    <mergeCell ref="Z359:Z360"/>
    <mergeCell ref="AA359:AA360"/>
    <mergeCell ref="AB359:AB360"/>
    <mergeCell ref="AC359:AC360"/>
    <mergeCell ref="AI349:AI350"/>
    <mergeCell ref="AJ349:AJ350"/>
    <mergeCell ref="AK349:AK350"/>
    <mergeCell ref="AL349:AL350"/>
    <mergeCell ref="R351:R352"/>
    <mergeCell ref="U351:U352"/>
    <mergeCell ref="V351:V352"/>
    <mergeCell ref="W351:W352"/>
    <mergeCell ref="X351:X352"/>
    <mergeCell ref="Y351:Y352"/>
    <mergeCell ref="Z351:Z352"/>
    <mergeCell ref="AA351:AA352"/>
    <mergeCell ref="AB351:AB352"/>
    <mergeCell ref="AC351:AC352"/>
    <mergeCell ref="AD351:AD352"/>
    <mergeCell ref="AE351:AE352"/>
    <mergeCell ref="AF351:AF352"/>
    <mergeCell ref="AG351:AG352"/>
    <mergeCell ref="AH351:AH352"/>
    <mergeCell ref="AI351:AI352"/>
    <mergeCell ref="X347:X348"/>
    <mergeCell ref="Y347:Y348"/>
    <mergeCell ref="Z347:Z348"/>
    <mergeCell ref="AA347:AA348"/>
    <mergeCell ref="AB347:AB348"/>
    <mergeCell ref="AC347:AC348"/>
    <mergeCell ref="AD347:AD348"/>
    <mergeCell ref="AE347:AE348"/>
    <mergeCell ref="AF347:AF348"/>
    <mergeCell ref="AG347:AG348"/>
    <mergeCell ref="AH347:AH348"/>
    <mergeCell ref="Y349:Y350"/>
    <mergeCell ref="Z349:Z350"/>
    <mergeCell ref="AA349:AA350"/>
    <mergeCell ref="AB349:AB350"/>
    <mergeCell ref="AC349:AC350"/>
    <mergeCell ref="AD349:AD350"/>
    <mergeCell ref="AE349:AE350"/>
    <mergeCell ref="AF349:AF350"/>
    <mergeCell ref="AG349:AG350"/>
    <mergeCell ref="AH349:AH350"/>
    <mergeCell ref="AI347:AI348"/>
    <mergeCell ref="AJ347:AJ348"/>
    <mergeCell ref="AK347:AK348"/>
    <mergeCell ref="AL347:AL348"/>
    <mergeCell ref="R349:R350"/>
    <mergeCell ref="U349:U350"/>
    <mergeCell ref="V349:V350"/>
    <mergeCell ref="W349:W350"/>
    <mergeCell ref="X349:X350"/>
    <mergeCell ref="AI342:AI343"/>
    <mergeCell ref="AJ342:AJ343"/>
    <mergeCell ref="AK342:AK343"/>
    <mergeCell ref="AL342:AL343"/>
    <mergeCell ref="R344:R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R347:R348"/>
    <mergeCell ref="U347:U348"/>
    <mergeCell ref="V347:V348"/>
    <mergeCell ref="W347:W348"/>
    <mergeCell ref="AI344:AI345"/>
    <mergeCell ref="AJ344:AJ345"/>
    <mergeCell ref="AK344:AK345"/>
    <mergeCell ref="AL344:AL345"/>
    <mergeCell ref="R342:R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S342:S343"/>
    <mergeCell ref="T342:T343"/>
    <mergeCell ref="AK337:AK338"/>
    <mergeCell ref="AL337:AL338"/>
    <mergeCell ref="R339:R340"/>
    <mergeCell ref="U339:U340"/>
    <mergeCell ref="V339:V340"/>
    <mergeCell ref="W339:W340"/>
    <mergeCell ref="X339:X340"/>
    <mergeCell ref="Y339:Y340"/>
    <mergeCell ref="Z339:Z340"/>
    <mergeCell ref="AA339:AA340"/>
    <mergeCell ref="AB339:AB340"/>
    <mergeCell ref="AC339:AC340"/>
    <mergeCell ref="AD339:AD340"/>
    <mergeCell ref="AE339:AE340"/>
    <mergeCell ref="AF339:AF340"/>
    <mergeCell ref="AG339:AG340"/>
    <mergeCell ref="AH339:AH340"/>
    <mergeCell ref="AI339:AI340"/>
    <mergeCell ref="AJ339:AJ340"/>
    <mergeCell ref="AK339:AK340"/>
    <mergeCell ref="AL339:AL340"/>
    <mergeCell ref="R337:R338"/>
    <mergeCell ref="U337:U338"/>
    <mergeCell ref="V337:V338"/>
    <mergeCell ref="W337:W338"/>
    <mergeCell ref="X337:X338"/>
    <mergeCell ref="S337:S338"/>
    <mergeCell ref="T337:T338"/>
    <mergeCell ref="Y337:Y338"/>
    <mergeCell ref="Z337:Z338"/>
    <mergeCell ref="AA337:AA338"/>
    <mergeCell ref="AB337:AB338"/>
    <mergeCell ref="AC337:AC338"/>
    <mergeCell ref="AD337:AD338"/>
    <mergeCell ref="AE337:AE338"/>
    <mergeCell ref="AF337:AF338"/>
    <mergeCell ref="AG337:AG338"/>
    <mergeCell ref="AH337:AH338"/>
    <mergeCell ref="AI332:AI333"/>
    <mergeCell ref="AJ332:AJ333"/>
    <mergeCell ref="AK332:AK333"/>
    <mergeCell ref="AL332:AL333"/>
    <mergeCell ref="R335:R336"/>
    <mergeCell ref="U335:U336"/>
    <mergeCell ref="V335:V336"/>
    <mergeCell ref="W335:W336"/>
    <mergeCell ref="X335:X336"/>
    <mergeCell ref="Y335:Y336"/>
    <mergeCell ref="Z335:Z336"/>
    <mergeCell ref="AA335:AA336"/>
    <mergeCell ref="AB335:AB336"/>
    <mergeCell ref="AC335:AC336"/>
    <mergeCell ref="AD335:AD336"/>
    <mergeCell ref="AE335:AE336"/>
    <mergeCell ref="AF335:AF336"/>
    <mergeCell ref="AG335:AG336"/>
    <mergeCell ref="AH335:AH336"/>
    <mergeCell ref="AI335:AI336"/>
    <mergeCell ref="AI337:AI338"/>
    <mergeCell ref="AJ337:AJ338"/>
    <mergeCell ref="AJ335:AJ336"/>
    <mergeCell ref="AK335:AK336"/>
    <mergeCell ref="AL335:AL336"/>
    <mergeCell ref="R332:R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K328:AK329"/>
    <mergeCell ref="AL328:AL329"/>
    <mergeCell ref="R330:R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R328:R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S328:S329"/>
    <mergeCell ref="T328:T329"/>
    <mergeCell ref="AI324:AI325"/>
    <mergeCell ref="AJ324:AJ325"/>
    <mergeCell ref="AK324:AK325"/>
    <mergeCell ref="AL324:AL325"/>
    <mergeCell ref="R326:R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R324:R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S324:S325"/>
    <mergeCell ref="T324:T325"/>
    <mergeCell ref="AK320:AK321"/>
    <mergeCell ref="AL320:AL321"/>
    <mergeCell ref="R322:R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R320:R321"/>
    <mergeCell ref="U320:U321"/>
    <mergeCell ref="V320:V321"/>
    <mergeCell ref="W320:W321"/>
    <mergeCell ref="X320:X321"/>
    <mergeCell ref="S320:S321"/>
    <mergeCell ref="T320:T321"/>
    <mergeCell ref="Y320:Y321"/>
    <mergeCell ref="Z320:Z321"/>
    <mergeCell ref="AA320:AA321"/>
    <mergeCell ref="AB320:AB321"/>
    <mergeCell ref="AC320:AC321"/>
    <mergeCell ref="AD320:AD321"/>
    <mergeCell ref="AE320:AE321"/>
    <mergeCell ref="AF320:AF321"/>
    <mergeCell ref="AG320:AG321"/>
    <mergeCell ref="AH320:AH321"/>
    <mergeCell ref="R318:R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I320:AI321"/>
    <mergeCell ref="AJ320:AJ321"/>
    <mergeCell ref="AJ318:AJ319"/>
    <mergeCell ref="AK318:AK319"/>
    <mergeCell ref="AL318:AL319"/>
    <mergeCell ref="AK310:AK311"/>
    <mergeCell ref="AL310:AL311"/>
    <mergeCell ref="R312:R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R310:R311"/>
    <mergeCell ref="U310:U311"/>
    <mergeCell ref="V310:V311"/>
    <mergeCell ref="W310:W311"/>
    <mergeCell ref="X310:X311"/>
    <mergeCell ref="AI305:AI306"/>
    <mergeCell ref="AJ305:AJ306"/>
    <mergeCell ref="AK305:AK306"/>
    <mergeCell ref="AL305:AL306"/>
    <mergeCell ref="R308:R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I310:AI311"/>
    <mergeCell ref="AJ310:AJ311"/>
    <mergeCell ref="AJ308:AJ309"/>
    <mergeCell ref="AK308:AK309"/>
    <mergeCell ref="AL308:AL309"/>
    <mergeCell ref="R305:R306"/>
    <mergeCell ref="U305:U306"/>
    <mergeCell ref="V305:V306"/>
    <mergeCell ref="W305:W306"/>
    <mergeCell ref="X305:X306"/>
    <mergeCell ref="Y305:Y306"/>
    <mergeCell ref="Z305:Z306"/>
    <mergeCell ref="AA305:AA306"/>
    <mergeCell ref="AB305:AB306"/>
    <mergeCell ref="AC305:AC306"/>
    <mergeCell ref="AD305:AD306"/>
    <mergeCell ref="AE305:AE306"/>
    <mergeCell ref="AF305:AF306"/>
    <mergeCell ref="AG305:AG306"/>
    <mergeCell ref="AH305:AH306"/>
    <mergeCell ref="S310:S311"/>
    <mergeCell ref="T310:T311"/>
    <mergeCell ref="Y310:Y311"/>
    <mergeCell ref="Z310:Z311"/>
    <mergeCell ref="AA310:AA311"/>
    <mergeCell ref="AB310:AB311"/>
    <mergeCell ref="AC310:AC311"/>
    <mergeCell ref="AD310:AD311"/>
    <mergeCell ref="AE310:AE311"/>
    <mergeCell ref="AF310:AF311"/>
    <mergeCell ref="AG310:AG311"/>
    <mergeCell ref="AH310:AH311"/>
    <mergeCell ref="AK300:AK301"/>
    <mergeCell ref="AL300:AL301"/>
    <mergeCell ref="R303:R304"/>
    <mergeCell ref="U303:U304"/>
    <mergeCell ref="V303:V304"/>
    <mergeCell ref="W303:W304"/>
    <mergeCell ref="X303:X304"/>
    <mergeCell ref="Y303:Y304"/>
    <mergeCell ref="Z303:Z304"/>
    <mergeCell ref="AA303:AA304"/>
    <mergeCell ref="AB303:AB304"/>
    <mergeCell ref="AC303:AC304"/>
    <mergeCell ref="AD303:AD304"/>
    <mergeCell ref="AE303:AE304"/>
    <mergeCell ref="AF303:AF304"/>
    <mergeCell ref="AG303:AG304"/>
    <mergeCell ref="AH303:AH304"/>
    <mergeCell ref="AI303:AI304"/>
    <mergeCell ref="AJ303:AJ304"/>
    <mergeCell ref="AK303:AK304"/>
    <mergeCell ref="AL303:AL304"/>
    <mergeCell ref="R300:R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296:AI297"/>
    <mergeCell ref="AJ296:AJ297"/>
    <mergeCell ref="AK296:AK297"/>
    <mergeCell ref="AL296:AL297"/>
    <mergeCell ref="R298:R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I300:AI301"/>
    <mergeCell ref="AJ300:AJ301"/>
    <mergeCell ref="AJ298:AJ299"/>
    <mergeCell ref="AK298:AK299"/>
    <mergeCell ref="AL298:AL299"/>
    <mergeCell ref="R296:R297"/>
    <mergeCell ref="U296:U297"/>
    <mergeCell ref="V296:V297"/>
    <mergeCell ref="AK290:AK291"/>
    <mergeCell ref="AL290:AL291"/>
    <mergeCell ref="R290:R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Y280:Y281"/>
    <mergeCell ref="Z280:Z281"/>
    <mergeCell ref="AA280:AA281"/>
    <mergeCell ref="AB280:AB281"/>
    <mergeCell ref="AJ290:AJ291"/>
    <mergeCell ref="AJ288:AJ289"/>
    <mergeCell ref="AK288:AK289"/>
    <mergeCell ref="AL288:AL289"/>
    <mergeCell ref="R286:R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S288:S289"/>
    <mergeCell ref="T288:T289"/>
    <mergeCell ref="S290:S291"/>
    <mergeCell ref="T290:T291"/>
    <mergeCell ref="AI286:AI287"/>
    <mergeCell ref="AJ286:AJ287"/>
    <mergeCell ref="AK286:AK287"/>
    <mergeCell ref="AL286:AL287"/>
    <mergeCell ref="R288:R289"/>
    <mergeCell ref="AI280:AI281"/>
    <mergeCell ref="AJ280:AJ281"/>
    <mergeCell ref="AJ277:AJ278"/>
    <mergeCell ref="AK277:AK278"/>
    <mergeCell ref="AL277:AL278"/>
    <mergeCell ref="R275:R276"/>
    <mergeCell ref="AK280:AK281"/>
    <mergeCell ref="AL280:AL281"/>
    <mergeCell ref="R282:R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R280:R281"/>
    <mergeCell ref="U280:U281"/>
    <mergeCell ref="V280:V281"/>
    <mergeCell ref="W280:W281"/>
    <mergeCell ref="X280:X281"/>
    <mergeCell ref="AK270:AK271"/>
    <mergeCell ref="AF270:AF271"/>
    <mergeCell ref="AG270:AG271"/>
    <mergeCell ref="AH270:AH271"/>
    <mergeCell ref="AI270:AI271"/>
    <mergeCell ref="AJ270:AJ271"/>
    <mergeCell ref="AC280:AC281"/>
    <mergeCell ref="AD280:AD281"/>
    <mergeCell ref="AE280:AE281"/>
    <mergeCell ref="AF280:AF281"/>
    <mergeCell ref="AG280:AG281"/>
    <mergeCell ref="AH280:AH281"/>
    <mergeCell ref="AI275:AI276"/>
    <mergeCell ref="AJ275:AJ276"/>
    <mergeCell ref="AK275:AK276"/>
    <mergeCell ref="AL275:AL276"/>
    <mergeCell ref="R277:R278"/>
    <mergeCell ref="U277:U278"/>
    <mergeCell ref="V277:V278"/>
    <mergeCell ref="W277:W278"/>
    <mergeCell ref="X277:X278"/>
    <mergeCell ref="Y277:Y278"/>
    <mergeCell ref="Z277:Z278"/>
    <mergeCell ref="AA277:AA278"/>
    <mergeCell ref="AB277:AB278"/>
    <mergeCell ref="AC277:AC278"/>
    <mergeCell ref="AD277:AD278"/>
    <mergeCell ref="AE277:AE278"/>
    <mergeCell ref="AF277:AF278"/>
    <mergeCell ref="AG277:AG278"/>
    <mergeCell ref="AH277:AH278"/>
    <mergeCell ref="AI277:AI278"/>
    <mergeCell ref="AD270:AD271"/>
    <mergeCell ref="AE270:AE271"/>
    <mergeCell ref="U275:U276"/>
    <mergeCell ref="V275:V276"/>
    <mergeCell ref="W275:W276"/>
    <mergeCell ref="X275:X276"/>
    <mergeCell ref="Y275:Y276"/>
    <mergeCell ref="Z275:Z276"/>
    <mergeCell ref="AA275:AA276"/>
    <mergeCell ref="AB275:AB276"/>
    <mergeCell ref="AC275:AC276"/>
    <mergeCell ref="AD275:AD276"/>
    <mergeCell ref="AE275:AE276"/>
    <mergeCell ref="AF275:AF276"/>
    <mergeCell ref="AG275:AG276"/>
    <mergeCell ref="AH275:AH276"/>
    <mergeCell ref="S275:S276"/>
    <mergeCell ref="T275:T276"/>
    <mergeCell ref="S273:S274"/>
    <mergeCell ref="T273:T274"/>
    <mergeCell ref="AA266:AA267"/>
    <mergeCell ref="AB266:AB267"/>
    <mergeCell ref="AL270:AL271"/>
    <mergeCell ref="R273:R274"/>
    <mergeCell ref="U273:U274"/>
    <mergeCell ref="V273:V274"/>
    <mergeCell ref="W273:W274"/>
    <mergeCell ref="X273:X274"/>
    <mergeCell ref="Y273:Y274"/>
    <mergeCell ref="Z273:Z274"/>
    <mergeCell ref="AA273:AA274"/>
    <mergeCell ref="AB273:AB274"/>
    <mergeCell ref="AC273:AC274"/>
    <mergeCell ref="AD273:AD274"/>
    <mergeCell ref="AE273:AE274"/>
    <mergeCell ref="AF273:AF274"/>
    <mergeCell ref="AG273:AG274"/>
    <mergeCell ref="AH273:AH274"/>
    <mergeCell ref="AI273:AI274"/>
    <mergeCell ref="AJ273:AJ274"/>
    <mergeCell ref="AK273:AK274"/>
    <mergeCell ref="AL273:AL274"/>
    <mergeCell ref="R270:R271"/>
    <mergeCell ref="U270:U271"/>
    <mergeCell ref="V270:V271"/>
    <mergeCell ref="W270:W271"/>
    <mergeCell ref="X270:X271"/>
    <mergeCell ref="Y270:Y271"/>
    <mergeCell ref="Z270:Z271"/>
    <mergeCell ref="AA270:AA271"/>
    <mergeCell ref="AB270:AB271"/>
    <mergeCell ref="AC270:AC271"/>
    <mergeCell ref="AL264:AL265"/>
    <mergeCell ref="R262:R263"/>
    <mergeCell ref="AI266:AI267"/>
    <mergeCell ref="AJ266:AJ267"/>
    <mergeCell ref="AK266:AK267"/>
    <mergeCell ref="AL266:AL267"/>
    <mergeCell ref="R268:R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R266:R267"/>
    <mergeCell ref="U266:U267"/>
    <mergeCell ref="V266:V267"/>
    <mergeCell ref="W266:W267"/>
    <mergeCell ref="X266:X267"/>
    <mergeCell ref="Y266:Y267"/>
    <mergeCell ref="Z266:Z267"/>
    <mergeCell ref="AI258:AI259"/>
    <mergeCell ref="AI262:AI263"/>
    <mergeCell ref="AC266:AC267"/>
    <mergeCell ref="AD266:AD267"/>
    <mergeCell ref="AE266:AE267"/>
    <mergeCell ref="AF266:AF267"/>
    <mergeCell ref="AG266:AG267"/>
    <mergeCell ref="AH266:AH267"/>
    <mergeCell ref="S266:S267"/>
    <mergeCell ref="T266:T267"/>
    <mergeCell ref="S268:S269"/>
    <mergeCell ref="T268:T269"/>
    <mergeCell ref="AK262:AK263"/>
    <mergeCell ref="AL262:AL263"/>
    <mergeCell ref="R264:R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B260:AB261"/>
    <mergeCell ref="AC260:AC261"/>
    <mergeCell ref="AD260:AD261"/>
    <mergeCell ref="AE260:AE261"/>
    <mergeCell ref="AF260:AF261"/>
    <mergeCell ref="AG260:AG261"/>
    <mergeCell ref="AH260:AH261"/>
    <mergeCell ref="AI260:AI261"/>
    <mergeCell ref="U262:U263"/>
    <mergeCell ref="V262:V263"/>
    <mergeCell ref="W262:W263"/>
    <mergeCell ref="X262:X263"/>
    <mergeCell ref="S262:S263"/>
    <mergeCell ref="T262:T263"/>
    <mergeCell ref="Y262:Y263"/>
    <mergeCell ref="Z262:Z263"/>
    <mergeCell ref="AA262:AA263"/>
    <mergeCell ref="AB262:AB263"/>
    <mergeCell ref="AC262:AC263"/>
    <mergeCell ref="AD262:AD263"/>
    <mergeCell ref="AE262:AE263"/>
    <mergeCell ref="AF262:AF263"/>
    <mergeCell ref="AG262:AG263"/>
    <mergeCell ref="AH262:AH263"/>
    <mergeCell ref="AJ262:AJ263"/>
    <mergeCell ref="AJ260:AJ261"/>
    <mergeCell ref="AK260:AK261"/>
    <mergeCell ref="AL260:AL261"/>
    <mergeCell ref="R258:R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S258:S259"/>
    <mergeCell ref="T258:T259"/>
    <mergeCell ref="AJ258:AJ259"/>
    <mergeCell ref="AK258:AK259"/>
    <mergeCell ref="AL258:AL259"/>
    <mergeCell ref="R260:R261"/>
    <mergeCell ref="U260:U261"/>
    <mergeCell ref="V260:V261"/>
    <mergeCell ref="W260:W261"/>
    <mergeCell ref="X260:X261"/>
    <mergeCell ref="Y260:Y261"/>
    <mergeCell ref="Z260:Z261"/>
    <mergeCell ref="AA260:AA261"/>
    <mergeCell ref="R256:R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I248:AI249"/>
    <mergeCell ref="AJ248:AJ249"/>
    <mergeCell ref="AK248:AK249"/>
    <mergeCell ref="AL248:AL249"/>
    <mergeCell ref="R250:R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R248:R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S248:S249"/>
    <mergeCell ref="T248:T249"/>
    <mergeCell ref="AK243:AK244"/>
    <mergeCell ref="AL243:AL244"/>
    <mergeCell ref="R246:R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R243:R244"/>
    <mergeCell ref="U243:U244"/>
    <mergeCell ref="V243:V244"/>
    <mergeCell ref="W243:W244"/>
    <mergeCell ref="X243:X244"/>
    <mergeCell ref="Y243:Y244"/>
    <mergeCell ref="Z243:Z244"/>
    <mergeCell ref="AA243:AA244"/>
    <mergeCell ref="AB243:AB244"/>
    <mergeCell ref="AC243:AC244"/>
    <mergeCell ref="AD243:AD244"/>
    <mergeCell ref="AE243:AE244"/>
    <mergeCell ref="AF243:AF244"/>
    <mergeCell ref="AG243:AG244"/>
    <mergeCell ref="AH243:AH244"/>
    <mergeCell ref="AI238:AI239"/>
    <mergeCell ref="AJ238:AJ239"/>
    <mergeCell ref="AK238:AK239"/>
    <mergeCell ref="AI243:AI244"/>
    <mergeCell ref="AJ243:AJ244"/>
    <mergeCell ref="AF238:AF239"/>
    <mergeCell ref="AG238:AG239"/>
    <mergeCell ref="AH238:AH239"/>
    <mergeCell ref="AL238:AL239"/>
    <mergeCell ref="R241:R242"/>
    <mergeCell ref="U241:U242"/>
    <mergeCell ref="V241:V242"/>
    <mergeCell ref="W241:W242"/>
    <mergeCell ref="X241:X242"/>
    <mergeCell ref="Y241:Y242"/>
    <mergeCell ref="Z241:Z242"/>
    <mergeCell ref="AA241:AA242"/>
    <mergeCell ref="AB241:AB242"/>
    <mergeCell ref="AC241:AC242"/>
    <mergeCell ref="AD241:AD242"/>
    <mergeCell ref="AE241:AE242"/>
    <mergeCell ref="AF241:AF242"/>
    <mergeCell ref="AG241:AG242"/>
    <mergeCell ref="AH241:AH242"/>
    <mergeCell ref="AI241:AI242"/>
    <mergeCell ref="AJ241:AJ242"/>
    <mergeCell ref="AK241:AK242"/>
    <mergeCell ref="AL241:AL242"/>
    <mergeCell ref="R238:R239"/>
    <mergeCell ref="U238:U239"/>
    <mergeCell ref="V238:V239"/>
    <mergeCell ref="W238:W239"/>
    <mergeCell ref="X238:X239"/>
    <mergeCell ref="Y238:Y239"/>
    <mergeCell ref="Z238:Z239"/>
    <mergeCell ref="AA238:AA239"/>
    <mergeCell ref="AB238:AB239"/>
    <mergeCell ref="AC238:AC239"/>
    <mergeCell ref="AD238:AD239"/>
    <mergeCell ref="AE238:AE239"/>
    <mergeCell ref="AI228:AI229"/>
    <mergeCell ref="AJ228:AJ229"/>
    <mergeCell ref="AK228:AK229"/>
    <mergeCell ref="AL228:AL229"/>
    <mergeCell ref="AI234:AI235"/>
    <mergeCell ref="AJ234:AJ235"/>
    <mergeCell ref="AK234:AK235"/>
    <mergeCell ref="AL234:AL235"/>
    <mergeCell ref="R236:R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R234:R235"/>
    <mergeCell ref="U234:U235"/>
    <mergeCell ref="V234:V235"/>
    <mergeCell ref="W234:W235"/>
    <mergeCell ref="X234:X235"/>
    <mergeCell ref="R228:R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Y234:Y235"/>
    <mergeCell ref="Z234:Z235"/>
    <mergeCell ref="AA234:AA235"/>
    <mergeCell ref="AB234:AB235"/>
    <mergeCell ref="AC234:AC235"/>
    <mergeCell ref="AD234:AD235"/>
    <mergeCell ref="AE234:AE235"/>
    <mergeCell ref="AF234:AF235"/>
    <mergeCell ref="AG234:AG235"/>
    <mergeCell ref="AH234:AH235"/>
    <mergeCell ref="S234:S235"/>
    <mergeCell ref="T234:T235"/>
    <mergeCell ref="AK224:AK225"/>
    <mergeCell ref="AL224:AL225"/>
    <mergeCell ref="R226:R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R224:R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18:AI219"/>
    <mergeCell ref="AJ218:AJ219"/>
    <mergeCell ref="AK218:AK219"/>
    <mergeCell ref="AL218:AL219"/>
    <mergeCell ref="R220:R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I224:AI225"/>
    <mergeCell ref="AJ224:AJ225"/>
    <mergeCell ref="AJ220:AJ221"/>
    <mergeCell ref="AK220:AK221"/>
    <mergeCell ref="AL220:AL221"/>
    <mergeCell ref="R218:R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S218:S219"/>
    <mergeCell ref="T218:T219"/>
    <mergeCell ref="AK213:AK214"/>
    <mergeCell ref="AL213:AL214"/>
    <mergeCell ref="R215:R216"/>
    <mergeCell ref="U215:U216"/>
    <mergeCell ref="V215:V216"/>
    <mergeCell ref="W215:W216"/>
    <mergeCell ref="X215:X216"/>
    <mergeCell ref="Y215:Y216"/>
    <mergeCell ref="Z215:Z216"/>
    <mergeCell ref="AA215:AA216"/>
    <mergeCell ref="AB215:AB216"/>
    <mergeCell ref="AC215:AC216"/>
    <mergeCell ref="AD215:AD216"/>
    <mergeCell ref="AE215:AE216"/>
    <mergeCell ref="AF215:AF216"/>
    <mergeCell ref="AG215:AG216"/>
    <mergeCell ref="AH215:AH216"/>
    <mergeCell ref="AI215:AI216"/>
    <mergeCell ref="AJ215:AJ216"/>
    <mergeCell ref="AK215:AK216"/>
    <mergeCell ref="AL215:AL216"/>
    <mergeCell ref="R213:R214"/>
    <mergeCell ref="U213:U214"/>
    <mergeCell ref="V213:V214"/>
    <mergeCell ref="W213:W214"/>
    <mergeCell ref="X213:X214"/>
    <mergeCell ref="S213:S214"/>
    <mergeCell ref="T213:T214"/>
    <mergeCell ref="Y213:Y214"/>
    <mergeCell ref="Z213:Z214"/>
    <mergeCell ref="AA213:AA214"/>
    <mergeCell ref="AB213:AB214"/>
    <mergeCell ref="AC213:AC214"/>
    <mergeCell ref="AD213:AD214"/>
    <mergeCell ref="AE213:AE214"/>
    <mergeCell ref="AF213:AF214"/>
    <mergeCell ref="AG213:AG214"/>
    <mergeCell ref="AH213:AH214"/>
    <mergeCell ref="AI213:AI214"/>
    <mergeCell ref="AJ213:AJ214"/>
    <mergeCell ref="S215:S216"/>
    <mergeCell ref="T215:T216"/>
    <mergeCell ref="AI208:AI209"/>
    <mergeCell ref="AJ208:AJ209"/>
    <mergeCell ref="AK208:AK209"/>
    <mergeCell ref="AL208:AL209"/>
    <mergeCell ref="R211:R212"/>
    <mergeCell ref="U211:U212"/>
    <mergeCell ref="V211:V212"/>
    <mergeCell ref="W211:W212"/>
    <mergeCell ref="X211:X212"/>
    <mergeCell ref="Y211:Y212"/>
    <mergeCell ref="Z211:Z212"/>
    <mergeCell ref="AA211:AA212"/>
    <mergeCell ref="AB211:AB212"/>
    <mergeCell ref="AC211:AC212"/>
    <mergeCell ref="AD211:AD212"/>
    <mergeCell ref="AE211:AE212"/>
    <mergeCell ref="AF211:AF212"/>
    <mergeCell ref="AG211:AG212"/>
    <mergeCell ref="AH211:AH212"/>
    <mergeCell ref="AI211:AI212"/>
    <mergeCell ref="AJ211:AJ212"/>
    <mergeCell ref="AK211:AK212"/>
    <mergeCell ref="AL211:AL212"/>
    <mergeCell ref="R208:R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K204:AK205"/>
    <mergeCell ref="AL204:AL205"/>
    <mergeCell ref="R206:R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R204:R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0:AI201"/>
    <mergeCell ref="AJ200:AJ201"/>
    <mergeCell ref="AK200:AK201"/>
    <mergeCell ref="AL200:AL201"/>
    <mergeCell ref="R202:R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I204:AI205"/>
    <mergeCell ref="AJ204:AJ205"/>
    <mergeCell ref="AJ202:AJ203"/>
    <mergeCell ref="AK202:AK203"/>
    <mergeCell ref="AL202:AL203"/>
    <mergeCell ref="R200:R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S202:S203"/>
    <mergeCell ref="T202:T203"/>
    <mergeCell ref="T200:T201"/>
    <mergeCell ref="S200:S201"/>
    <mergeCell ref="AK196:AK197"/>
    <mergeCell ref="AL196:AL197"/>
    <mergeCell ref="R198:R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R196:R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R194:R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S196:S197"/>
    <mergeCell ref="T196:T197"/>
    <mergeCell ref="AI194:AI195"/>
    <mergeCell ref="AI196:AI197"/>
    <mergeCell ref="AJ196:AJ197"/>
    <mergeCell ref="AJ194:AJ195"/>
    <mergeCell ref="AK194:AK195"/>
    <mergeCell ref="AL194:AL195"/>
    <mergeCell ref="AK186:AK187"/>
    <mergeCell ref="AL186:AL187"/>
    <mergeCell ref="R188:R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R186:R187"/>
    <mergeCell ref="U186:U187"/>
    <mergeCell ref="V186:V187"/>
    <mergeCell ref="W186:W187"/>
    <mergeCell ref="X186:X187"/>
    <mergeCell ref="AA186:AA187"/>
    <mergeCell ref="AB186:AB187"/>
    <mergeCell ref="AC186:AC187"/>
    <mergeCell ref="AD186:AD187"/>
    <mergeCell ref="AE186:AE187"/>
    <mergeCell ref="AF186:AF187"/>
    <mergeCell ref="AG186:AG187"/>
    <mergeCell ref="AH186:AH187"/>
    <mergeCell ref="AI181:AI182"/>
    <mergeCell ref="AJ181:AJ182"/>
    <mergeCell ref="AK181:AK182"/>
    <mergeCell ref="AL181:AL182"/>
    <mergeCell ref="R184:R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I186:AI187"/>
    <mergeCell ref="AJ186:AJ187"/>
    <mergeCell ref="AJ184:AJ185"/>
    <mergeCell ref="AK184:AK185"/>
    <mergeCell ref="AL184:AL185"/>
    <mergeCell ref="R181:R182"/>
    <mergeCell ref="U181:U182"/>
    <mergeCell ref="V181:V182"/>
    <mergeCell ref="W181:W182"/>
    <mergeCell ref="X181:X182"/>
    <mergeCell ref="Y181:Y182"/>
    <mergeCell ref="Z181:Z182"/>
    <mergeCell ref="AA181:AA182"/>
    <mergeCell ref="AB181:AB182"/>
    <mergeCell ref="AC181:AC182"/>
    <mergeCell ref="AD181:AD182"/>
    <mergeCell ref="AE181:AE182"/>
    <mergeCell ref="AF181:AF182"/>
    <mergeCell ref="AG181:AG182"/>
    <mergeCell ref="AH181:AH182"/>
    <mergeCell ref="AK176:AK177"/>
    <mergeCell ref="AL176:AL177"/>
    <mergeCell ref="R179:R180"/>
    <mergeCell ref="U179:U180"/>
    <mergeCell ref="V179:V180"/>
    <mergeCell ref="W179:W180"/>
    <mergeCell ref="X179:X180"/>
    <mergeCell ref="Y179:Y180"/>
    <mergeCell ref="Z179:Z180"/>
    <mergeCell ref="AA179:AA180"/>
    <mergeCell ref="AB179:AB180"/>
    <mergeCell ref="AC179:AC180"/>
    <mergeCell ref="AD179:AD180"/>
    <mergeCell ref="AE179:AE180"/>
    <mergeCell ref="AF179:AF180"/>
    <mergeCell ref="AG179:AG180"/>
    <mergeCell ref="AH179:AH180"/>
    <mergeCell ref="AI179:AI180"/>
    <mergeCell ref="AJ179:AJ180"/>
    <mergeCell ref="AK179:AK180"/>
    <mergeCell ref="AL179:AL180"/>
    <mergeCell ref="R176:R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S176:S177"/>
    <mergeCell ref="T176:T177"/>
    <mergeCell ref="S179:S180"/>
    <mergeCell ref="T179:T180"/>
    <mergeCell ref="AI172:AI173"/>
    <mergeCell ref="AJ172:AJ173"/>
    <mergeCell ref="AK172:AK173"/>
    <mergeCell ref="AL172:AL173"/>
    <mergeCell ref="R174:R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S174:S175"/>
    <mergeCell ref="T174:T175"/>
    <mergeCell ref="AK166:AK167"/>
    <mergeCell ref="AL166:AL167"/>
    <mergeCell ref="R166:R167"/>
    <mergeCell ref="U166:U167"/>
    <mergeCell ref="V166:V167"/>
    <mergeCell ref="W166:W167"/>
    <mergeCell ref="X166:X167"/>
    <mergeCell ref="AJ174:AJ175"/>
    <mergeCell ref="AK174:AK175"/>
    <mergeCell ref="AL174:AL175"/>
    <mergeCell ref="R172:R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Y166:Y167"/>
    <mergeCell ref="Z166:Z167"/>
    <mergeCell ref="AA166:AA167"/>
    <mergeCell ref="AB166:AB167"/>
    <mergeCell ref="AC166:AC167"/>
    <mergeCell ref="AD166:AD167"/>
    <mergeCell ref="AE166:AE167"/>
    <mergeCell ref="AF166:AF167"/>
    <mergeCell ref="AG166:AG167"/>
    <mergeCell ref="AH166:AH167"/>
    <mergeCell ref="AI162:AI163"/>
    <mergeCell ref="AJ162:AJ163"/>
    <mergeCell ref="AK162:AK163"/>
    <mergeCell ref="AL162:AL163"/>
    <mergeCell ref="R164:R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I166:AI167"/>
    <mergeCell ref="AJ166:AJ167"/>
    <mergeCell ref="AJ164:AJ165"/>
    <mergeCell ref="AK164:AK165"/>
    <mergeCell ref="AL164:AL165"/>
    <mergeCell ref="R162:R163"/>
    <mergeCell ref="U162:U163"/>
    <mergeCell ref="V162:V163"/>
    <mergeCell ref="W162:W163"/>
    <mergeCell ref="AA162:AA163"/>
    <mergeCell ref="AB162:AB163"/>
    <mergeCell ref="AC162:AC163"/>
    <mergeCell ref="AD162:AD163"/>
    <mergeCell ref="AE162:AE163"/>
    <mergeCell ref="AF162:AF163"/>
    <mergeCell ref="AG162:AG163"/>
    <mergeCell ref="AH162:AH163"/>
    <mergeCell ref="S164:S165"/>
    <mergeCell ref="T164:T165"/>
    <mergeCell ref="AL156:AL157"/>
    <mergeCell ref="R158:R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U156:U157"/>
    <mergeCell ref="V156:V157"/>
    <mergeCell ref="AA156:AA157"/>
    <mergeCell ref="AB156:AB157"/>
    <mergeCell ref="AC156:AC157"/>
    <mergeCell ref="AD156:AD157"/>
    <mergeCell ref="AE156:AE157"/>
    <mergeCell ref="AF156:AF157"/>
    <mergeCell ref="AG156:AG157"/>
    <mergeCell ref="AH156:AH157"/>
    <mergeCell ref="AI156:AI157"/>
    <mergeCell ref="AJ151:AJ152"/>
    <mergeCell ref="AK151:AK152"/>
    <mergeCell ref="AL151:AL152"/>
    <mergeCell ref="R153:R154"/>
    <mergeCell ref="U153:U154"/>
    <mergeCell ref="V153:V154"/>
    <mergeCell ref="W153:W154"/>
    <mergeCell ref="X153:X154"/>
    <mergeCell ref="Y153:Y154"/>
    <mergeCell ref="Z153:Z154"/>
    <mergeCell ref="AA153:AA154"/>
    <mergeCell ref="AB153:AB154"/>
    <mergeCell ref="AC153:AC154"/>
    <mergeCell ref="AD153:AD154"/>
    <mergeCell ref="AE153:AE154"/>
    <mergeCell ref="AF153:AF154"/>
    <mergeCell ref="AG153:AG154"/>
    <mergeCell ref="AH153:AH154"/>
    <mergeCell ref="AI153:AI154"/>
    <mergeCell ref="AJ153:AJ154"/>
    <mergeCell ref="AK153:AK154"/>
    <mergeCell ref="AJ156:AJ157"/>
    <mergeCell ref="AK156:AK157"/>
    <mergeCell ref="AK149:AK150"/>
    <mergeCell ref="AL149:AL150"/>
    <mergeCell ref="U146:U147"/>
    <mergeCell ref="V146:V147"/>
    <mergeCell ref="W146:W147"/>
    <mergeCell ref="X146:X147"/>
    <mergeCell ref="Y146:Y147"/>
    <mergeCell ref="Z146:Z147"/>
    <mergeCell ref="AL153:AL154"/>
    <mergeCell ref="U151:U152"/>
    <mergeCell ref="V151:V152"/>
    <mergeCell ref="W151:W152"/>
    <mergeCell ref="X151:X152"/>
    <mergeCell ref="Y151:Y152"/>
    <mergeCell ref="Z151:Z152"/>
    <mergeCell ref="AA151:AA152"/>
    <mergeCell ref="AB151:AB152"/>
    <mergeCell ref="AC151:AC152"/>
    <mergeCell ref="AD151:AD152"/>
    <mergeCell ref="AE151:AE152"/>
    <mergeCell ref="AF151:AF152"/>
    <mergeCell ref="AG151:AG152"/>
    <mergeCell ref="AH151:AH152"/>
    <mergeCell ref="AI151:AI152"/>
    <mergeCell ref="AA146:AA147"/>
    <mergeCell ref="AB146:AB147"/>
    <mergeCell ref="AC146:AC147"/>
    <mergeCell ref="AD146:AD147"/>
    <mergeCell ref="AE146:AE147"/>
    <mergeCell ref="AF146:AF147"/>
    <mergeCell ref="AG146:AG147"/>
    <mergeCell ref="AH146:AH147"/>
    <mergeCell ref="R149:R150"/>
    <mergeCell ref="U149:U150"/>
    <mergeCell ref="V149:V150"/>
    <mergeCell ref="W149:W150"/>
    <mergeCell ref="X149:X150"/>
    <mergeCell ref="Y149:Y150"/>
    <mergeCell ref="Z149:Z150"/>
    <mergeCell ref="AA149:AA150"/>
    <mergeCell ref="AB149:AB150"/>
    <mergeCell ref="AC149:AC150"/>
    <mergeCell ref="AD149:AD150"/>
    <mergeCell ref="AE149:AE150"/>
    <mergeCell ref="AF149:AF150"/>
    <mergeCell ref="AG149:AG150"/>
    <mergeCell ref="AH149:AH150"/>
    <mergeCell ref="AI149:AI150"/>
    <mergeCell ref="AJ149:AJ150"/>
    <mergeCell ref="S149:S150"/>
    <mergeCell ref="T149:T150"/>
    <mergeCell ref="AI146:AI147"/>
    <mergeCell ref="AJ142:AJ143"/>
    <mergeCell ref="AK142:AK143"/>
    <mergeCell ref="AL142:AL143"/>
    <mergeCell ref="AK144:AK145"/>
    <mergeCell ref="AJ146:AJ147"/>
    <mergeCell ref="AK146:AK147"/>
    <mergeCell ref="AL146:AL147"/>
    <mergeCell ref="R144:R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S142:S143"/>
    <mergeCell ref="T142:T143"/>
    <mergeCell ref="S144:S145"/>
    <mergeCell ref="T144:T145"/>
    <mergeCell ref="S146:S147"/>
    <mergeCell ref="T146:T147"/>
    <mergeCell ref="AK140:AK141"/>
    <mergeCell ref="AL140:AL141"/>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L144:AL145"/>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4:AJ145"/>
    <mergeCell ref="AG138:AG139"/>
    <mergeCell ref="R140:R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S140:S141"/>
    <mergeCell ref="T140:T141"/>
    <mergeCell ref="AH138:AH139"/>
    <mergeCell ref="AI138:AI139"/>
    <mergeCell ref="AJ134:AJ135"/>
    <mergeCell ref="AK134:AK135"/>
    <mergeCell ref="AL134:AL135"/>
    <mergeCell ref="R136:R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J138:AJ139"/>
    <mergeCell ref="AK138:AK139"/>
    <mergeCell ref="S136:S137"/>
    <mergeCell ref="T136:T137"/>
    <mergeCell ref="AL138:AL139"/>
    <mergeCell ref="AK132:AK133"/>
    <mergeCell ref="AL132:AL133"/>
    <mergeCell ref="AL136:AL137"/>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R132:R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G124:AG125"/>
    <mergeCell ref="AH124:AH125"/>
    <mergeCell ref="AI124:AI125"/>
    <mergeCell ref="AJ124:AJ125"/>
    <mergeCell ref="AK124:AK125"/>
    <mergeCell ref="AL124:AL125"/>
    <mergeCell ref="AL122:AL123"/>
    <mergeCell ref="R126:R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R124:R125"/>
    <mergeCell ref="U124:U125"/>
    <mergeCell ref="V124:V125"/>
    <mergeCell ref="W124:W125"/>
    <mergeCell ref="X124:X125"/>
    <mergeCell ref="AA124:AA125"/>
    <mergeCell ref="AB124:AB125"/>
    <mergeCell ref="AC124:AC125"/>
    <mergeCell ref="AD124:AD125"/>
    <mergeCell ref="AE124:AE125"/>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F124:AF125"/>
    <mergeCell ref="AG122:AG123"/>
    <mergeCell ref="AH122:AH123"/>
    <mergeCell ref="AI122:AI123"/>
    <mergeCell ref="AJ122:AJ123"/>
    <mergeCell ref="AK122:AK123"/>
    <mergeCell ref="AL119:AL120"/>
    <mergeCell ref="R117:R118"/>
    <mergeCell ref="U117:U118"/>
    <mergeCell ref="V117:V118"/>
    <mergeCell ref="W117:W118"/>
    <mergeCell ref="X117:X118"/>
    <mergeCell ref="Y117:Y118"/>
    <mergeCell ref="Z117:Z118"/>
    <mergeCell ref="AA117:AA118"/>
    <mergeCell ref="AB117:AB118"/>
    <mergeCell ref="AC117:AC118"/>
    <mergeCell ref="AD117:AD118"/>
    <mergeCell ref="AE117:AE118"/>
    <mergeCell ref="AF117:AF118"/>
    <mergeCell ref="AG117:AG118"/>
    <mergeCell ref="AH117:AH118"/>
    <mergeCell ref="AI117:AI118"/>
    <mergeCell ref="AJ117:AJ118"/>
    <mergeCell ref="AK117:AK118"/>
    <mergeCell ref="AL117:AL118"/>
    <mergeCell ref="U119:U120"/>
    <mergeCell ref="V119:V120"/>
    <mergeCell ref="W119:W120"/>
    <mergeCell ref="X119:X120"/>
    <mergeCell ref="Y119:Y120"/>
    <mergeCell ref="Z119:Z120"/>
    <mergeCell ref="AA119:AA120"/>
    <mergeCell ref="AB119:AB120"/>
    <mergeCell ref="AC119:AC120"/>
    <mergeCell ref="AD119:AD120"/>
    <mergeCell ref="AE119:AE120"/>
    <mergeCell ref="AF119:AF120"/>
    <mergeCell ref="AG119:AG120"/>
    <mergeCell ref="AH119:AH120"/>
    <mergeCell ref="AI119:AI120"/>
    <mergeCell ref="AJ110:AJ111"/>
    <mergeCell ref="AK110:AK111"/>
    <mergeCell ref="AL110:AL111"/>
    <mergeCell ref="R114:R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J119:AJ120"/>
    <mergeCell ref="AK119:AK120"/>
    <mergeCell ref="AL114:AL115"/>
    <mergeCell ref="AA110:AA111"/>
    <mergeCell ref="AB110:AB111"/>
    <mergeCell ref="AC110:AC111"/>
    <mergeCell ref="AD110:AD111"/>
    <mergeCell ref="AE110:AE111"/>
    <mergeCell ref="AF110:AF111"/>
    <mergeCell ref="AG110:AG111"/>
    <mergeCell ref="AH110:AH111"/>
    <mergeCell ref="AI110:AI111"/>
    <mergeCell ref="AJ112:AJ113"/>
    <mergeCell ref="AK112:AK113"/>
    <mergeCell ref="AL112:AL113"/>
    <mergeCell ref="AK94:AK95"/>
    <mergeCell ref="AL94:AL95"/>
    <mergeCell ref="AK102:AK103"/>
    <mergeCell ref="AL102:AL103"/>
    <mergeCell ref="AJ96:AJ97"/>
    <mergeCell ref="AK96:AK97"/>
    <mergeCell ref="AL96:AL97"/>
    <mergeCell ref="AE94:AE95"/>
    <mergeCell ref="AF94:AF95"/>
    <mergeCell ref="AG94:AG95"/>
    <mergeCell ref="AH94:AH95"/>
    <mergeCell ref="AI94:AI95"/>
    <mergeCell ref="AJ94:AJ95"/>
    <mergeCell ref="R102:R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R100:R101"/>
    <mergeCell ref="U100:U101"/>
    <mergeCell ref="V100:V101"/>
    <mergeCell ref="W100:W101"/>
    <mergeCell ref="S94:S95"/>
    <mergeCell ref="T94:T95"/>
    <mergeCell ref="AK84:AK85"/>
    <mergeCell ref="AL84:AL85"/>
    <mergeCell ref="Z89:Z90"/>
    <mergeCell ref="AA89:AA90"/>
    <mergeCell ref="AB89:AB90"/>
    <mergeCell ref="AC89:AC90"/>
    <mergeCell ref="AD89:AD90"/>
    <mergeCell ref="AE89:AE90"/>
    <mergeCell ref="AF89:AF90"/>
    <mergeCell ref="AG89:AG90"/>
    <mergeCell ref="AH89:AH90"/>
    <mergeCell ref="AI89:AI90"/>
    <mergeCell ref="AJ89:AJ90"/>
    <mergeCell ref="AK89:AK90"/>
    <mergeCell ref="AL89:AL90"/>
    <mergeCell ref="R94:R95"/>
    <mergeCell ref="U94:U95"/>
    <mergeCell ref="V94:V95"/>
    <mergeCell ref="W94:W95"/>
    <mergeCell ref="X94:X95"/>
    <mergeCell ref="Y94:Y95"/>
    <mergeCell ref="Z94:Z95"/>
    <mergeCell ref="AA94:AA95"/>
    <mergeCell ref="AB94:AB95"/>
    <mergeCell ref="AC94:AC95"/>
    <mergeCell ref="AD94:AD95"/>
    <mergeCell ref="R84:R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I72:AI73"/>
    <mergeCell ref="AJ72:AJ73"/>
    <mergeCell ref="AK72:AK73"/>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04:AJ105"/>
    <mergeCell ref="AK104:AK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L72:AL73"/>
    <mergeCell ref="AJ76:AJ77"/>
    <mergeCell ref="AK76:AK77"/>
    <mergeCell ref="AL76:AL77"/>
    <mergeCell ref="U80:U81"/>
    <mergeCell ref="V80:V81"/>
    <mergeCell ref="W80:W81"/>
    <mergeCell ref="X80:X81"/>
    <mergeCell ref="Y80:Y81"/>
    <mergeCell ref="Z80:Z81"/>
    <mergeCell ref="AA80:AA81"/>
    <mergeCell ref="AB80:AB81"/>
    <mergeCell ref="AL104:AL105"/>
    <mergeCell ref="U72:U73"/>
    <mergeCell ref="V72:V73"/>
    <mergeCell ref="W72:W73"/>
    <mergeCell ref="X72:X73"/>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L87:AL88"/>
    <mergeCell ref="R91:R92"/>
    <mergeCell ref="U91:U92"/>
    <mergeCell ref="V91:V92"/>
    <mergeCell ref="W91:W92"/>
    <mergeCell ref="X91:X92"/>
    <mergeCell ref="Y91:Y92"/>
    <mergeCell ref="Z91:Z92"/>
    <mergeCell ref="AA91:AA92"/>
    <mergeCell ref="AB91:AB92"/>
    <mergeCell ref="AC91:AC92"/>
    <mergeCell ref="AD91:AD92"/>
    <mergeCell ref="AE91:AE92"/>
    <mergeCell ref="AF91:AF92"/>
    <mergeCell ref="AG91:AG92"/>
    <mergeCell ref="AH91:AH92"/>
    <mergeCell ref="AI91:AI92"/>
    <mergeCell ref="AJ91:AJ92"/>
    <mergeCell ref="AK91:AK92"/>
    <mergeCell ref="AL91:AL92"/>
    <mergeCell ref="R89:R90"/>
    <mergeCell ref="U89:U90"/>
    <mergeCell ref="V89:V90"/>
    <mergeCell ref="W89:W90"/>
    <mergeCell ref="X89:X90"/>
    <mergeCell ref="Y89:Y90"/>
    <mergeCell ref="S89:S90"/>
    <mergeCell ref="T89:T90"/>
    <mergeCell ref="U87:U88"/>
    <mergeCell ref="V87:V88"/>
    <mergeCell ref="W87:W88"/>
    <mergeCell ref="X87:X88"/>
    <mergeCell ref="Y87:Y88"/>
    <mergeCell ref="Z87:Z88"/>
    <mergeCell ref="AA87:AA88"/>
    <mergeCell ref="AB87:AB88"/>
    <mergeCell ref="AC87:AC88"/>
    <mergeCell ref="AD87:AD88"/>
    <mergeCell ref="AE87:AE88"/>
    <mergeCell ref="AF87:AF88"/>
    <mergeCell ref="AG87:AG88"/>
    <mergeCell ref="AH87:AH88"/>
    <mergeCell ref="AI87:AI88"/>
    <mergeCell ref="AJ87:AJ88"/>
    <mergeCell ref="AK87:AK88"/>
    <mergeCell ref="AL78:AL79"/>
    <mergeCell ref="R82:R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R80:R81"/>
    <mergeCell ref="AC80:AC81"/>
    <mergeCell ref="AD80:AD81"/>
    <mergeCell ref="AE80:AE81"/>
    <mergeCell ref="AF80:AF81"/>
    <mergeCell ref="AG80:AG81"/>
    <mergeCell ref="AH80:AH81"/>
    <mergeCell ref="AI80:AI81"/>
    <mergeCell ref="AJ80:AJ81"/>
    <mergeCell ref="AK80:AK81"/>
    <mergeCell ref="AL80:AL81"/>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J70:AJ71"/>
    <mergeCell ref="AK70:AK71"/>
    <mergeCell ref="Z70:Z71"/>
    <mergeCell ref="AA70:AA71"/>
    <mergeCell ref="AB70:AB71"/>
    <mergeCell ref="AC70:AC71"/>
    <mergeCell ref="AD70:AD71"/>
    <mergeCell ref="AE70:AE71"/>
    <mergeCell ref="AF70:AF71"/>
    <mergeCell ref="AG70:AG71"/>
    <mergeCell ref="AH70:AH71"/>
    <mergeCell ref="AI70:AI71"/>
    <mergeCell ref="AE72:AE73"/>
    <mergeCell ref="AF72:AF73"/>
    <mergeCell ref="AG72:AG73"/>
    <mergeCell ref="AH72:AH73"/>
    <mergeCell ref="AL70:AL71"/>
    <mergeCell ref="R72:R73"/>
    <mergeCell ref="R74:R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U70:U71"/>
    <mergeCell ref="V70:V71"/>
    <mergeCell ref="W70:W71"/>
    <mergeCell ref="Y72:Y73"/>
    <mergeCell ref="Z72:Z73"/>
    <mergeCell ref="AA72:AA73"/>
    <mergeCell ref="AB72:AB73"/>
    <mergeCell ref="AC72:AC73"/>
    <mergeCell ref="AD72:AD73"/>
    <mergeCell ref="X70:X71"/>
    <mergeCell ref="Y70:Y71"/>
    <mergeCell ref="G342:G343"/>
    <mergeCell ref="G344:G345"/>
    <mergeCell ref="G349:G350"/>
    <mergeCell ref="G351:G352"/>
    <mergeCell ref="G353:G354"/>
    <mergeCell ref="G312:G313"/>
    <mergeCell ref="G318:G319"/>
    <mergeCell ref="G320:G321"/>
    <mergeCell ref="G322:G323"/>
    <mergeCell ref="G324:G325"/>
    <mergeCell ref="G326:G327"/>
    <mergeCell ref="G328:G329"/>
    <mergeCell ref="G330:G331"/>
    <mergeCell ref="G332:G333"/>
    <mergeCell ref="G335:G336"/>
    <mergeCell ref="G337:G338"/>
    <mergeCell ref="G256:G257"/>
    <mergeCell ref="G258:G259"/>
    <mergeCell ref="G260:G261"/>
    <mergeCell ref="G262:G263"/>
    <mergeCell ref="G264:G265"/>
    <mergeCell ref="G266:G267"/>
    <mergeCell ref="G268:G269"/>
    <mergeCell ref="G270:G271"/>
    <mergeCell ref="G273:G274"/>
    <mergeCell ref="G275:G276"/>
    <mergeCell ref="G277:G278"/>
    <mergeCell ref="G280:G281"/>
    <mergeCell ref="G282:G283"/>
    <mergeCell ref="G286:G287"/>
    <mergeCell ref="G288:G289"/>
    <mergeCell ref="G290:G291"/>
    <mergeCell ref="G359:G360"/>
    <mergeCell ref="G361:G362"/>
    <mergeCell ref="G363:G364"/>
    <mergeCell ref="G366:G367"/>
    <mergeCell ref="G368:G369"/>
    <mergeCell ref="G371:G372"/>
    <mergeCell ref="G373:G374"/>
    <mergeCell ref="G375:G376"/>
    <mergeCell ref="G339:G340"/>
    <mergeCell ref="G347:G348"/>
    <mergeCell ref="R70:R71"/>
    <mergeCell ref="R78:R79"/>
    <mergeCell ref="R87:R88"/>
    <mergeCell ref="R96:R97"/>
    <mergeCell ref="R104:R105"/>
    <mergeCell ref="R112:R113"/>
    <mergeCell ref="R76:R77"/>
    <mergeCell ref="R110:R111"/>
    <mergeCell ref="R119:R120"/>
    <mergeCell ref="R122:R123"/>
    <mergeCell ref="R134:R135"/>
    <mergeCell ref="R138:R139"/>
    <mergeCell ref="R142:R143"/>
    <mergeCell ref="R146:R147"/>
    <mergeCell ref="R151:R152"/>
    <mergeCell ref="R156:R157"/>
    <mergeCell ref="G298:G299"/>
    <mergeCell ref="G300:G301"/>
    <mergeCell ref="G303:G304"/>
    <mergeCell ref="G305:G306"/>
    <mergeCell ref="G308:G309"/>
    <mergeCell ref="G310:G311"/>
    <mergeCell ref="G296:G297"/>
    <mergeCell ref="G208:G209"/>
    <mergeCell ref="G211:G212"/>
    <mergeCell ref="G213:G214"/>
    <mergeCell ref="G215:G216"/>
    <mergeCell ref="G218:G219"/>
    <mergeCell ref="G220:G221"/>
    <mergeCell ref="G224:G225"/>
    <mergeCell ref="G226:G227"/>
    <mergeCell ref="G228:G229"/>
    <mergeCell ref="G234:G235"/>
    <mergeCell ref="G236:G237"/>
    <mergeCell ref="G238:G239"/>
    <mergeCell ref="G241:G242"/>
    <mergeCell ref="G243:G244"/>
    <mergeCell ref="G246:G247"/>
    <mergeCell ref="G248:G249"/>
    <mergeCell ref="G250:G251"/>
    <mergeCell ref="G164:G165"/>
    <mergeCell ref="G166:G167"/>
    <mergeCell ref="G172:G173"/>
    <mergeCell ref="G174:G175"/>
    <mergeCell ref="G176:G177"/>
    <mergeCell ref="G179:G180"/>
    <mergeCell ref="G181:G182"/>
    <mergeCell ref="G184:G185"/>
    <mergeCell ref="G186:G187"/>
    <mergeCell ref="G188:G189"/>
    <mergeCell ref="G194:G195"/>
    <mergeCell ref="G196:G197"/>
    <mergeCell ref="G198:G199"/>
    <mergeCell ref="G200:G201"/>
    <mergeCell ref="G202:G203"/>
    <mergeCell ref="G204:G205"/>
    <mergeCell ref="G206:G207"/>
    <mergeCell ref="G110:G111"/>
    <mergeCell ref="G114:G115"/>
    <mergeCell ref="G119:G120"/>
    <mergeCell ref="G132:G133"/>
    <mergeCell ref="G134:G135"/>
    <mergeCell ref="G136:G137"/>
    <mergeCell ref="G138:G139"/>
    <mergeCell ref="G140:G141"/>
    <mergeCell ref="G142:G143"/>
    <mergeCell ref="G144:G145"/>
    <mergeCell ref="G146:G147"/>
    <mergeCell ref="G149:G150"/>
    <mergeCell ref="G151:G152"/>
    <mergeCell ref="G153:G154"/>
    <mergeCell ref="G156:G157"/>
    <mergeCell ref="G158:G159"/>
    <mergeCell ref="G162:G163"/>
    <mergeCell ref="B347:B348"/>
    <mergeCell ref="B349:B350"/>
    <mergeCell ref="B351:B352"/>
    <mergeCell ref="B353:B355"/>
    <mergeCell ref="B357:B358"/>
    <mergeCell ref="B359:B360"/>
    <mergeCell ref="B361:B362"/>
    <mergeCell ref="B363:B365"/>
    <mergeCell ref="B366:B367"/>
    <mergeCell ref="B368:B370"/>
    <mergeCell ref="B371:B372"/>
    <mergeCell ref="B373:B374"/>
    <mergeCell ref="B375:B377"/>
    <mergeCell ref="B378:B379"/>
    <mergeCell ref="G70:G71"/>
    <mergeCell ref="G72:G73"/>
    <mergeCell ref="G74:G75"/>
    <mergeCell ref="G78:G79"/>
    <mergeCell ref="G82:G83"/>
    <mergeCell ref="G87:G88"/>
    <mergeCell ref="G91:G92"/>
    <mergeCell ref="G96:G97"/>
    <mergeCell ref="G100:G101"/>
    <mergeCell ref="G104:G105"/>
    <mergeCell ref="G112:G113"/>
    <mergeCell ref="G117:G118"/>
    <mergeCell ref="G122:G123"/>
    <mergeCell ref="G126:G127"/>
    <mergeCell ref="G124:G125"/>
    <mergeCell ref="G76:G77"/>
    <mergeCell ref="B332:B334"/>
    <mergeCell ref="B335:B336"/>
    <mergeCell ref="B337:B338"/>
    <mergeCell ref="B339:B341"/>
    <mergeCell ref="B342:B343"/>
    <mergeCell ref="B344:B346"/>
    <mergeCell ref="B294:B295"/>
    <mergeCell ref="B296:B297"/>
    <mergeCell ref="B298:B299"/>
    <mergeCell ref="B300:B302"/>
    <mergeCell ref="B303:B304"/>
    <mergeCell ref="B305:B307"/>
    <mergeCell ref="B308:B309"/>
    <mergeCell ref="B310:B311"/>
    <mergeCell ref="B312:B314"/>
    <mergeCell ref="B315:B316"/>
    <mergeCell ref="B318:B319"/>
    <mergeCell ref="B320:B321"/>
    <mergeCell ref="B322:B323"/>
    <mergeCell ref="B324:B325"/>
    <mergeCell ref="B326:B327"/>
    <mergeCell ref="B328:B329"/>
    <mergeCell ref="B330:B331"/>
    <mergeCell ref="B253:B254"/>
    <mergeCell ref="B256:B257"/>
    <mergeCell ref="B258:B259"/>
    <mergeCell ref="B260:B261"/>
    <mergeCell ref="B262:B263"/>
    <mergeCell ref="B264:B265"/>
    <mergeCell ref="B266:B267"/>
    <mergeCell ref="B268:B269"/>
    <mergeCell ref="B270:B272"/>
    <mergeCell ref="B273:B274"/>
    <mergeCell ref="B275:B276"/>
    <mergeCell ref="B277:B279"/>
    <mergeCell ref="B280:B281"/>
    <mergeCell ref="B282:B284"/>
    <mergeCell ref="B286:B287"/>
    <mergeCell ref="B288:B289"/>
    <mergeCell ref="B290:B292"/>
    <mergeCell ref="B211:B212"/>
    <mergeCell ref="B213:B214"/>
    <mergeCell ref="B215:B217"/>
    <mergeCell ref="B218:B219"/>
    <mergeCell ref="B220:B222"/>
    <mergeCell ref="B224:B225"/>
    <mergeCell ref="B226:B227"/>
    <mergeCell ref="B228:B230"/>
    <mergeCell ref="B232:B233"/>
    <mergeCell ref="B234:B235"/>
    <mergeCell ref="B236:B237"/>
    <mergeCell ref="B238:B240"/>
    <mergeCell ref="B241:B242"/>
    <mergeCell ref="B243:B245"/>
    <mergeCell ref="B246:B247"/>
    <mergeCell ref="B248:B249"/>
    <mergeCell ref="B250:B252"/>
    <mergeCell ref="B172:B173"/>
    <mergeCell ref="B174:B175"/>
    <mergeCell ref="B176:B178"/>
    <mergeCell ref="B179:B180"/>
    <mergeCell ref="B181:B183"/>
    <mergeCell ref="B184:B185"/>
    <mergeCell ref="B186:B187"/>
    <mergeCell ref="B188:B190"/>
    <mergeCell ref="B191:B192"/>
    <mergeCell ref="B194:B195"/>
    <mergeCell ref="B196:B197"/>
    <mergeCell ref="B198:B199"/>
    <mergeCell ref="B200:B201"/>
    <mergeCell ref="B202:B203"/>
    <mergeCell ref="B204:B205"/>
    <mergeCell ref="B206:B207"/>
    <mergeCell ref="B208:B210"/>
    <mergeCell ref="B132:B133"/>
    <mergeCell ref="B134:B135"/>
    <mergeCell ref="B136:B137"/>
    <mergeCell ref="B138:B139"/>
    <mergeCell ref="B140:B141"/>
    <mergeCell ref="B142:B143"/>
    <mergeCell ref="B144:B145"/>
    <mergeCell ref="B146:B148"/>
    <mergeCell ref="B149:B150"/>
    <mergeCell ref="B151:B152"/>
    <mergeCell ref="B153:B155"/>
    <mergeCell ref="B156:B157"/>
    <mergeCell ref="B158:B160"/>
    <mergeCell ref="B162:B163"/>
    <mergeCell ref="B164:B165"/>
    <mergeCell ref="B166:B168"/>
    <mergeCell ref="B170:B171"/>
    <mergeCell ref="D129:D130"/>
    <mergeCell ref="D96:D98"/>
    <mergeCell ref="D100:D101"/>
    <mergeCell ref="D102:D103"/>
    <mergeCell ref="D104:D106"/>
    <mergeCell ref="D108:D109"/>
    <mergeCell ref="B70:B71"/>
    <mergeCell ref="B72:B73"/>
    <mergeCell ref="B74:B75"/>
    <mergeCell ref="B76:B77"/>
    <mergeCell ref="B78:B79"/>
    <mergeCell ref="B80:B81"/>
    <mergeCell ref="B82:B83"/>
    <mergeCell ref="B84:B86"/>
    <mergeCell ref="B87:B88"/>
    <mergeCell ref="B89:B90"/>
    <mergeCell ref="B91:B93"/>
    <mergeCell ref="B94:B95"/>
    <mergeCell ref="B96:B98"/>
    <mergeCell ref="B100:B101"/>
    <mergeCell ref="B102:B103"/>
    <mergeCell ref="B104:B106"/>
    <mergeCell ref="B108:B109"/>
    <mergeCell ref="B110:B111"/>
    <mergeCell ref="B112:B113"/>
    <mergeCell ref="B114:B116"/>
    <mergeCell ref="B117:B118"/>
    <mergeCell ref="B119:B121"/>
    <mergeCell ref="B122:B123"/>
    <mergeCell ref="B124:B125"/>
    <mergeCell ref="B126:B128"/>
    <mergeCell ref="B129:B130"/>
    <mergeCell ref="D70:D71"/>
    <mergeCell ref="D72:D73"/>
    <mergeCell ref="D74:D75"/>
    <mergeCell ref="D76:D77"/>
    <mergeCell ref="D78:D79"/>
    <mergeCell ref="D80:D81"/>
    <mergeCell ref="D82:D83"/>
    <mergeCell ref="D84:D86"/>
    <mergeCell ref="D87:D88"/>
    <mergeCell ref="D89:D90"/>
    <mergeCell ref="D91:D93"/>
    <mergeCell ref="D94:D95"/>
    <mergeCell ref="Q91:Q93"/>
    <mergeCell ref="Q94:Q95"/>
    <mergeCell ref="Q96:Q98"/>
    <mergeCell ref="Q100:Q101"/>
    <mergeCell ref="Q102:Q103"/>
    <mergeCell ref="Q80:Q81"/>
    <mergeCell ref="Q82:Q83"/>
    <mergeCell ref="G80:G81"/>
    <mergeCell ref="G84:G85"/>
    <mergeCell ref="G89:G90"/>
    <mergeCell ref="G94:G95"/>
    <mergeCell ref="G102:G103"/>
    <mergeCell ref="P70:P71"/>
    <mergeCell ref="P72:P73"/>
    <mergeCell ref="P74:P75"/>
    <mergeCell ref="P76:P77"/>
    <mergeCell ref="P78:P79"/>
    <mergeCell ref="P80:P81"/>
    <mergeCell ref="P82:P83"/>
    <mergeCell ref="P84:P86"/>
    <mergeCell ref="A117:A118"/>
    <mergeCell ref="C117:C118"/>
    <mergeCell ref="D117:D118"/>
    <mergeCell ref="L117:L118"/>
    <mergeCell ref="D110:D111"/>
    <mergeCell ref="D112:D113"/>
    <mergeCell ref="D114:D116"/>
    <mergeCell ref="Q375:Q377"/>
    <mergeCell ref="L378:L379"/>
    <mergeCell ref="M378:M379"/>
    <mergeCell ref="N378:N379"/>
    <mergeCell ref="O378:O379"/>
    <mergeCell ref="P378:P379"/>
    <mergeCell ref="Q378:Q379"/>
    <mergeCell ref="L375:L377"/>
    <mergeCell ref="M375:M377"/>
    <mergeCell ref="N375:N377"/>
    <mergeCell ref="O375:O377"/>
    <mergeCell ref="P375:P377"/>
    <mergeCell ref="Q371:Q372"/>
    <mergeCell ref="L373:L374"/>
    <mergeCell ref="M373:M374"/>
    <mergeCell ref="N373:N374"/>
    <mergeCell ref="O373:O374"/>
    <mergeCell ref="N117:N118"/>
    <mergeCell ref="O117:O118"/>
    <mergeCell ref="P117:P118"/>
    <mergeCell ref="Q117:Q118"/>
    <mergeCell ref="D119:D121"/>
    <mergeCell ref="D122:D123"/>
    <mergeCell ref="D124:D125"/>
    <mergeCell ref="D126:D128"/>
    <mergeCell ref="Q359:Q360"/>
    <mergeCell ref="L361:L362"/>
    <mergeCell ref="M361:M362"/>
    <mergeCell ref="N361:N362"/>
    <mergeCell ref="O361:O362"/>
    <mergeCell ref="P361:P362"/>
    <mergeCell ref="Q361:Q362"/>
    <mergeCell ref="L359:L360"/>
    <mergeCell ref="M359:M360"/>
    <mergeCell ref="N359:N360"/>
    <mergeCell ref="O359:O360"/>
    <mergeCell ref="P359:P360"/>
    <mergeCell ref="P373:P374"/>
    <mergeCell ref="Q373:Q374"/>
    <mergeCell ref="L371:L372"/>
    <mergeCell ref="M371:M372"/>
    <mergeCell ref="N371:N372"/>
    <mergeCell ref="O371:O372"/>
    <mergeCell ref="P371:P372"/>
    <mergeCell ref="Q363:Q365"/>
    <mergeCell ref="L368:L370"/>
    <mergeCell ref="M368:M370"/>
    <mergeCell ref="N368:N370"/>
    <mergeCell ref="O368:O370"/>
    <mergeCell ref="P368:P370"/>
    <mergeCell ref="Q368:Q370"/>
    <mergeCell ref="L363:L365"/>
    <mergeCell ref="M363:M365"/>
    <mergeCell ref="N363:N365"/>
    <mergeCell ref="O363:O365"/>
    <mergeCell ref="P363:P365"/>
    <mergeCell ref="L366:L367"/>
    <mergeCell ref="Q349:Q350"/>
    <mergeCell ref="L351:L352"/>
    <mergeCell ref="M351:M352"/>
    <mergeCell ref="N351:N352"/>
    <mergeCell ref="O351:O352"/>
    <mergeCell ref="P351:P352"/>
    <mergeCell ref="Q351:Q352"/>
    <mergeCell ref="L349:L350"/>
    <mergeCell ref="M349:M350"/>
    <mergeCell ref="N349:N350"/>
    <mergeCell ref="O349:O350"/>
    <mergeCell ref="P349:P350"/>
    <mergeCell ref="Q353:Q355"/>
    <mergeCell ref="L357:L358"/>
    <mergeCell ref="M357:M358"/>
    <mergeCell ref="N357:N358"/>
    <mergeCell ref="O357:O358"/>
    <mergeCell ref="P357:P358"/>
    <mergeCell ref="Q357:Q358"/>
    <mergeCell ref="L353:L355"/>
    <mergeCell ref="M353:M355"/>
    <mergeCell ref="N353:N355"/>
    <mergeCell ref="O353:O355"/>
    <mergeCell ref="P353:P355"/>
    <mergeCell ref="Q337:Q338"/>
    <mergeCell ref="L339:L341"/>
    <mergeCell ref="M339:M341"/>
    <mergeCell ref="N339:N341"/>
    <mergeCell ref="O339:O341"/>
    <mergeCell ref="P339:P341"/>
    <mergeCell ref="Q339:Q341"/>
    <mergeCell ref="L337:L338"/>
    <mergeCell ref="M337:M338"/>
    <mergeCell ref="N337:N338"/>
    <mergeCell ref="O337:O338"/>
    <mergeCell ref="P337:P338"/>
    <mergeCell ref="Q342:Q343"/>
    <mergeCell ref="L344:L346"/>
    <mergeCell ref="M344:M346"/>
    <mergeCell ref="N344:N346"/>
    <mergeCell ref="O344:O346"/>
    <mergeCell ref="P344:P346"/>
    <mergeCell ref="Q344:Q346"/>
    <mergeCell ref="L342:L343"/>
    <mergeCell ref="M342:M343"/>
    <mergeCell ref="N342:N343"/>
    <mergeCell ref="O342:O343"/>
    <mergeCell ref="P342:P343"/>
    <mergeCell ref="Q328:Q329"/>
    <mergeCell ref="L330:L331"/>
    <mergeCell ref="M330:M331"/>
    <mergeCell ref="N330:N331"/>
    <mergeCell ref="O330:O331"/>
    <mergeCell ref="P330:P331"/>
    <mergeCell ref="Q330:Q331"/>
    <mergeCell ref="L328:L329"/>
    <mergeCell ref="M328:M329"/>
    <mergeCell ref="N328:N329"/>
    <mergeCell ref="O328:O329"/>
    <mergeCell ref="P328:P329"/>
    <mergeCell ref="Q332:Q334"/>
    <mergeCell ref="L335:L336"/>
    <mergeCell ref="M335:M336"/>
    <mergeCell ref="N335:N336"/>
    <mergeCell ref="O335:O336"/>
    <mergeCell ref="P335:P336"/>
    <mergeCell ref="Q335:Q336"/>
    <mergeCell ref="L332:L334"/>
    <mergeCell ref="M332:M334"/>
    <mergeCell ref="N332:N334"/>
    <mergeCell ref="O332:O334"/>
    <mergeCell ref="P332:P334"/>
    <mergeCell ref="Q320:Q321"/>
    <mergeCell ref="L322:L323"/>
    <mergeCell ref="M322:M323"/>
    <mergeCell ref="N322:N323"/>
    <mergeCell ref="O322:O323"/>
    <mergeCell ref="P322:P323"/>
    <mergeCell ref="Q322:Q323"/>
    <mergeCell ref="L320:L321"/>
    <mergeCell ref="M320:M321"/>
    <mergeCell ref="N320:N321"/>
    <mergeCell ref="O320:O321"/>
    <mergeCell ref="P320:P321"/>
    <mergeCell ref="Q324:Q325"/>
    <mergeCell ref="L326:L327"/>
    <mergeCell ref="M326:M327"/>
    <mergeCell ref="N326:N327"/>
    <mergeCell ref="O326:O327"/>
    <mergeCell ref="P326:P327"/>
    <mergeCell ref="Q326:Q327"/>
    <mergeCell ref="L324:L325"/>
    <mergeCell ref="M324:M325"/>
    <mergeCell ref="N324:N325"/>
    <mergeCell ref="O324:O325"/>
    <mergeCell ref="P324:P325"/>
    <mergeCell ref="Q310:Q311"/>
    <mergeCell ref="L312:L314"/>
    <mergeCell ref="M312:M314"/>
    <mergeCell ref="N312:N314"/>
    <mergeCell ref="O312:O314"/>
    <mergeCell ref="P312:P314"/>
    <mergeCell ref="Q312:Q314"/>
    <mergeCell ref="L310:L311"/>
    <mergeCell ref="M310:M311"/>
    <mergeCell ref="N310:N311"/>
    <mergeCell ref="O310:O311"/>
    <mergeCell ref="P310:P311"/>
    <mergeCell ref="Q315:Q316"/>
    <mergeCell ref="L318:L319"/>
    <mergeCell ref="M318:M319"/>
    <mergeCell ref="N318:N319"/>
    <mergeCell ref="O318:O319"/>
    <mergeCell ref="P318:P319"/>
    <mergeCell ref="Q318:Q319"/>
    <mergeCell ref="L315:L316"/>
    <mergeCell ref="M315:M316"/>
    <mergeCell ref="N315:N316"/>
    <mergeCell ref="O315:O316"/>
    <mergeCell ref="P315:P316"/>
    <mergeCell ref="Q298:Q299"/>
    <mergeCell ref="L300:L302"/>
    <mergeCell ref="M300:M302"/>
    <mergeCell ref="N300:N302"/>
    <mergeCell ref="O300:O302"/>
    <mergeCell ref="P300:P302"/>
    <mergeCell ref="Q300:Q302"/>
    <mergeCell ref="L298:L299"/>
    <mergeCell ref="M298:M299"/>
    <mergeCell ref="N298:N299"/>
    <mergeCell ref="O298:O299"/>
    <mergeCell ref="P298:P299"/>
    <mergeCell ref="Q305:Q307"/>
    <mergeCell ref="L308:L309"/>
    <mergeCell ref="M308:M309"/>
    <mergeCell ref="N308:N309"/>
    <mergeCell ref="O308:O309"/>
    <mergeCell ref="P308:P309"/>
    <mergeCell ref="Q308:Q309"/>
    <mergeCell ref="L305:L307"/>
    <mergeCell ref="M305:M307"/>
    <mergeCell ref="N305:N307"/>
    <mergeCell ref="O305:O307"/>
    <mergeCell ref="P305:P307"/>
    <mergeCell ref="P303:P304"/>
    <mergeCell ref="Q303:Q304"/>
    <mergeCell ref="Q288:Q289"/>
    <mergeCell ref="L290:L292"/>
    <mergeCell ref="M290:M292"/>
    <mergeCell ref="N290:N292"/>
    <mergeCell ref="O290:O292"/>
    <mergeCell ref="P290:P292"/>
    <mergeCell ref="Q290:Q292"/>
    <mergeCell ref="L288:L289"/>
    <mergeCell ref="M288:M289"/>
    <mergeCell ref="N288:N289"/>
    <mergeCell ref="O288:O289"/>
    <mergeCell ref="P288:P289"/>
    <mergeCell ref="Q294:Q295"/>
    <mergeCell ref="L296:L297"/>
    <mergeCell ref="M296:M297"/>
    <mergeCell ref="N296:N297"/>
    <mergeCell ref="O296:O297"/>
    <mergeCell ref="P296:P297"/>
    <mergeCell ref="Q296:Q297"/>
    <mergeCell ref="L294:L295"/>
    <mergeCell ref="M294:M295"/>
    <mergeCell ref="N294:N295"/>
    <mergeCell ref="O294:O295"/>
    <mergeCell ref="P294:P295"/>
    <mergeCell ref="Q277:Q279"/>
    <mergeCell ref="L280:L281"/>
    <mergeCell ref="M280:M281"/>
    <mergeCell ref="N280:N281"/>
    <mergeCell ref="O280:O281"/>
    <mergeCell ref="P280:P281"/>
    <mergeCell ref="Q280:Q281"/>
    <mergeCell ref="L277:L279"/>
    <mergeCell ref="M277:M279"/>
    <mergeCell ref="N277:N279"/>
    <mergeCell ref="O277:O279"/>
    <mergeCell ref="P277:P279"/>
    <mergeCell ref="Q282:Q284"/>
    <mergeCell ref="L286:L287"/>
    <mergeCell ref="M286:M287"/>
    <mergeCell ref="N286:N287"/>
    <mergeCell ref="O286:O287"/>
    <mergeCell ref="P286:P287"/>
    <mergeCell ref="Q286:Q287"/>
    <mergeCell ref="L282:L284"/>
    <mergeCell ref="M282:M284"/>
    <mergeCell ref="N282:N284"/>
    <mergeCell ref="O282:O284"/>
    <mergeCell ref="P282:P284"/>
    <mergeCell ref="Q268:Q269"/>
    <mergeCell ref="L270:L272"/>
    <mergeCell ref="M270:M272"/>
    <mergeCell ref="N270:N272"/>
    <mergeCell ref="O270:O272"/>
    <mergeCell ref="P270:P272"/>
    <mergeCell ref="Q270:Q272"/>
    <mergeCell ref="L268:L269"/>
    <mergeCell ref="M268:M269"/>
    <mergeCell ref="N268:N269"/>
    <mergeCell ref="O268:O269"/>
    <mergeCell ref="P268:P269"/>
    <mergeCell ref="Q273:Q274"/>
    <mergeCell ref="L275:L276"/>
    <mergeCell ref="M275:M276"/>
    <mergeCell ref="N275:N276"/>
    <mergeCell ref="O275:O276"/>
    <mergeCell ref="P275:P276"/>
    <mergeCell ref="Q275:Q276"/>
    <mergeCell ref="L273:L274"/>
    <mergeCell ref="M273:M274"/>
    <mergeCell ref="N273:N274"/>
    <mergeCell ref="O273:O274"/>
    <mergeCell ref="P273:P274"/>
    <mergeCell ref="Q260:Q261"/>
    <mergeCell ref="L262:L263"/>
    <mergeCell ref="M262:M263"/>
    <mergeCell ref="N262:N263"/>
    <mergeCell ref="O262:O263"/>
    <mergeCell ref="P262:P263"/>
    <mergeCell ref="Q262:Q263"/>
    <mergeCell ref="L260:L261"/>
    <mergeCell ref="M260:M261"/>
    <mergeCell ref="N260:N261"/>
    <mergeCell ref="O260:O261"/>
    <mergeCell ref="P260:P261"/>
    <mergeCell ref="Q264:Q265"/>
    <mergeCell ref="L266:L267"/>
    <mergeCell ref="M266:M267"/>
    <mergeCell ref="N266:N267"/>
    <mergeCell ref="O266:O267"/>
    <mergeCell ref="P266:P267"/>
    <mergeCell ref="Q266:Q267"/>
    <mergeCell ref="L264:L265"/>
    <mergeCell ref="M264:M265"/>
    <mergeCell ref="N264:N265"/>
    <mergeCell ref="O264:O265"/>
    <mergeCell ref="P264:P265"/>
    <mergeCell ref="Q250:Q252"/>
    <mergeCell ref="L253:L254"/>
    <mergeCell ref="M253:M254"/>
    <mergeCell ref="N253:N254"/>
    <mergeCell ref="O253:O254"/>
    <mergeCell ref="P253:P254"/>
    <mergeCell ref="Q253:Q254"/>
    <mergeCell ref="L250:L252"/>
    <mergeCell ref="M250:M252"/>
    <mergeCell ref="N250:N252"/>
    <mergeCell ref="O250:O252"/>
    <mergeCell ref="P250:P252"/>
    <mergeCell ref="Q256:Q257"/>
    <mergeCell ref="L258:L259"/>
    <mergeCell ref="M258:M259"/>
    <mergeCell ref="N258:N259"/>
    <mergeCell ref="O258:O259"/>
    <mergeCell ref="P258:P259"/>
    <mergeCell ref="Q258:Q259"/>
    <mergeCell ref="L256:L257"/>
    <mergeCell ref="M256:M257"/>
    <mergeCell ref="N256:N257"/>
    <mergeCell ref="O256:O257"/>
    <mergeCell ref="P256:P257"/>
    <mergeCell ref="Q238:Q240"/>
    <mergeCell ref="L243:L245"/>
    <mergeCell ref="M243:M245"/>
    <mergeCell ref="N243:N245"/>
    <mergeCell ref="O243:O245"/>
    <mergeCell ref="P243:P245"/>
    <mergeCell ref="Q243:Q245"/>
    <mergeCell ref="L238:L240"/>
    <mergeCell ref="M238:M240"/>
    <mergeCell ref="N238:N240"/>
    <mergeCell ref="O238:O240"/>
    <mergeCell ref="P238:P240"/>
    <mergeCell ref="Q246:Q247"/>
    <mergeCell ref="L248:L249"/>
    <mergeCell ref="M248:M249"/>
    <mergeCell ref="N248:N249"/>
    <mergeCell ref="O248:O249"/>
    <mergeCell ref="P248:P249"/>
    <mergeCell ref="Q248:Q249"/>
    <mergeCell ref="L246:L247"/>
    <mergeCell ref="M246:M247"/>
    <mergeCell ref="N246:N247"/>
    <mergeCell ref="O246:O247"/>
    <mergeCell ref="P246:P247"/>
    <mergeCell ref="Q228:Q230"/>
    <mergeCell ref="L232:L233"/>
    <mergeCell ref="M232:M233"/>
    <mergeCell ref="N232:N233"/>
    <mergeCell ref="O232:O233"/>
    <mergeCell ref="P232:P233"/>
    <mergeCell ref="Q232:Q233"/>
    <mergeCell ref="L228:L230"/>
    <mergeCell ref="M228:M230"/>
    <mergeCell ref="N228:N230"/>
    <mergeCell ref="O228:O230"/>
    <mergeCell ref="P228:P230"/>
    <mergeCell ref="Q234:Q235"/>
    <mergeCell ref="L236:L237"/>
    <mergeCell ref="M236:M237"/>
    <mergeCell ref="N236:N237"/>
    <mergeCell ref="O236:O237"/>
    <mergeCell ref="P236:P237"/>
    <mergeCell ref="Q236:Q237"/>
    <mergeCell ref="L234:L235"/>
    <mergeCell ref="M234:M235"/>
    <mergeCell ref="N234:N235"/>
    <mergeCell ref="O234:O235"/>
    <mergeCell ref="P234:P235"/>
    <mergeCell ref="Q218:Q219"/>
    <mergeCell ref="L220:L222"/>
    <mergeCell ref="M220:M222"/>
    <mergeCell ref="N220:N222"/>
    <mergeCell ref="O220:O222"/>
    <mergeCell ref="P220:P222"/>
    <mergeCell ref="Q220:Q222"/>
    <mergeCell ref="L218:L219"/>
    <mergeCell ref="M218:M219"/>
    <mergeCell ref="N218:N219"/>
    <mergeCell ref="O218:O219"/>
    <mergeCell ref="P218:P219"/>
    <mergeCell ref="Q224:Q225"/>
    <mergeCell ref="L226:L227"/>
    <mergeCell ref="M226:M227"/>
    <mergeCell ref="N226:N227"/>
    <mergeCell ref="O226:O227"/>
    <mergeCell ref="P226:P227"/>
    <mergeCell ref="Q226:Q227"/>
    <mergeCell ref="L224:L225"/>
    <mergeCell ref="M224:M225"/>
    <mergeCell ref="N224:N225"/>
    <mergeCell ref="O224:O225"/>
    <mergeCell ref="P224:P225"/>
    <mergeCell ref="Q208:Q210"/>
    <mergeCell ref="L211:L212"/>
    <mergeCell ref="M211:M212"/>
    <mergeCell ref="N211:N212"/>
    <mergeCell ref="O211:O212"/>
    <mergeCell ref="P211:P212"/>
    <mergeCell ref="Q211:Q212"/>
    <mergeCell ref="L208:L210"/>
    <mergeCell ref="M208:M210"/>
    <mergeCell ref="N208:N210"/>
    <mergeCell ref="O208:O210"/>
    <mergeCell ref="P208:P210"/>
    <mergeCell ref="Q213:Q214"/>
    <mergeCell ref="L215:L217"/>
    <mergeCell ref="M215:M217"/>
    <mergeCell ref="N215:N217"/>
    <mergeCell ref="O215:O217"/>
    <mergeCell ref="P215:P217"/>
    <mergeCell ref="Q215:Q217"/>
    <mergeCell ref="L213:L214"/>
    <mergeCell ref="M213:M214"/>
    <mergeCell ref="N213:N214"/>
    <mergeCell ref="O213:O214"/>
    <mergeCell ref="P213:P214"/>
    <mergeCell ref="Q200:Q201"/>
    <mergeCell ref="L202:L203"/>
    <mergeCell ref="M202:M203"/>
    <mergeCell ref="N202:N203"/>
    <mergeCell ref="O202:O203"/>
    <mergeCell ref="P202:P203"/>
    <mergeCell ref="Q202:Q203"/>
    <mergeCell ref="L200:L201"/>
    <mergeCell ref="M200:M201"/>
    <mergeCell ref="N200:N201"/>
    <mergeCell ref="O200:O201"/>
    <mergeCell ref="P200:P201"/>
    <mergeCell ref="Q204:Q205"/>
    <mergeCell ref="L206:L207"/>
    <mergeCell ref="M206:M207"/>
    <mergeCell ref="N206:N207"/>
    <mergeCell ref="O206:O207"/>
    <mergeCell ref="P206:P207"/>
    <mergeCell ref="Q206:Q207"/>
    <mergeCell ref="L204:L205"/>
    <mergeCell ref="M204:M205"/>
    <mergeCell ref="N204:N205"/>
    <mergeCell ref="O204:O205"/>
    <mergeCell ref="P204:P205"/>
    <mergeCell ref="Q191:Q192"/>
    <mergeCell ref="L194:L195"/>
    <mergeCell ref="M194:M195"/>
    <mergeCell ref="N194:N195"/>
    <mergeCell ref="O194:O195"/>
    <mergeCell ref="P194:P195"/>
    <mergeCell ref="Q194:Q195"/>
    <mergeCell ref="L191:L192"/>
    <mergeCell ref="M191:M192"/>
    <mergeCell ref="N191:N192"/>
    <mergeCell ref="O191:O192"/>
    <mergeCell ref="P191:P192"/>
    <mergeCell ref="Q196:Q197"/>
    <mergeCell ref="L198:L199"/>
    <mergeCell ref="M198:M199"/>
    <mergeCell ref="N198:N199"/>
    <mergeCell ref="O198:O199"/>
    <mergeCell ref="P198:P199"/>
    <mergeCell ref="Q198:Q199"/>
    <mergeCell ref="L196:L197"/>
    <mergeCell ref="M196:M197"/>
    <mergeCell ref="N196:N197"/>
    <mergeCell ref="O196:O197"/>
    <mergeCell ref="P196:P197"/>
    <mergeCell ref="Q181:Q183"/>
    <mergeCell ref="L184:L185"/>
    <mergeCell ref="M184:M185"/>
    <mergeCell ref="N184:N185"/>
    <mergeCell ref="O184:O185"/>
    <mergeCell ref="P184:P185"/>
    <mergeCell ref="Q184:Q185"/>
    <mergeCell ref="L181:L183"/>
    <mergeCell ref="M181:M183"/>
    <mergeCell ref="N181:N183"/>
    <mergeCell ref="O181:O183"/>
    <mergeCell ref="P181:P183"/>
    <mergeCell ref="Q186:Q187"/>
    <mergeCell ref="L188:L190"/>
    <mergeCell ref="M188:M190"/>
    <mergeCell ref="N188:N190"/>
    <mergeCell ref="O188:O190"/>
    <mergeCell ref="P188:P190"/>
    <mergeCell ref="Q188:Q190"/>
    <mergeCell ref="L186:L187"/>
    <mergeCell ref="M186:M187"/>
    <mergeCell ref="N186:N187"/>
    <mergeCell ref="O186:O187"/>
    <mergeCell ref="P186:P187"/>
    <mergeCell ref="Q170:Q171"/>
    <mergeCell ref="L172:L173"/>
    <mergeCell ref="M172:M173"/>
    <mergeCell ref="N172:N173"/>
    <mergeCell ref="O172:O173"/>
    <mergeCell ref="P172:P173"/>
    <mergeCell ref="Q172:Q173"/>
    <mergeCell ref="L170:L171"/>
    <mergeCell ref="M170:M171"/>
    <mergeCell ref="N170:N171"/>
    <mergeCell ref="O170:O171"/>
    <mergeCell ref="P170:P171"/>
    <mergeCell ref="Q174:Q175"/>
    <mergeCell ref="L176:L178"/>
    <mergeCell ref="M176:M178"/>
    <mergeCell ref="N176:N178"/>
    <mergeCell ref="O176:O178"/>
    <mergeCell ref="P176:P178"/>
    <mergeCell ref="Q176:Q178"/>
    <mergeCell ref="L174:L175"/>
    <mergeCell ref="M174:M175"/>
    <mergeCell ref="N174:N175"/>
    <mergeCell ref="O174:O175"/>
    <mergeCell ref="P174:P175"/>
    <mergeCell ref="Q158:Q160"/>
    <mergeCell ref="L162:L163"/>
    <mergeCell ref="M162:M163"/>
    <mergeCell ref="N162:N163"/>
    <mergeCell ref="O162:O163"/>
    <mergeCell ref="P162:P163"/>
    <mergeCell ref="Q162:Q163"/>
    <mergeCell ref="L158:L160"/>
    <mergeCell ref="M158:M160"/>
    <mergeCell ref="N158:N160"/>
    <mergeCell ref="O158:O160"/>
    <mergeCell ref="P158:P160"/>
    <mergeCell ref="Q164:Q165"/>
    <mergeCell ref="L166:L168"/>
    <mergeCell ref="M166:M168"/>
    <mergeCell ref="N166:N168"/>
    <mergeCell ref="O166:O168"/>
    <mergeCell ref="P166:P168"/>
    <mergeCell ref="Q166:Q168"/>
    <mergeCell ref="L164:L165"/>
    <mergeCell ref="M164:M165"/>
    <mergeCell ref="N164:N165"/>
    <mergeCell ref="O164:O165"/>
    <mergeCell ref="P164:P165"/>
    <mergeCell ref="Q149:Q150"/>
    <mergeCell ref="L151:L152"/>
    <mergeCell ref="M151:M152"/>
    <mergeCell ref="N151:N152"/>
    <mergeCell ref="O151:O152"/>
    <mergeCell ref="P151:P152"/>
    <mergeCell ref="Q151:Q152"/>
    <mergeCell ref="L149:L150"/>
    <mergeCell ref="M149:M150"/>
    <mergeCell ref="N149:N150"/>
    <mergeCell ref="O149:O150"/>
    <mergeCell ref="P149:P150"/>
    <mergeCell ref="Q153:Q155"/>
    <mergeCell ref="L156:L157"/>
    <mergeCell ref="M156:M157"/>
    <mergeCell ref="N156:N157"/>
    <mergeCell ref="O156:O157"/>
    <mergeCell ref="P156:P157"/>
    <mergeCell ref="Q156:Q157"/>
    <mergeCell ref="L153:L155"/>
    <mergeCell ref="M153:M155"/>
    <mergeCell ref="N153:N155"/>
    <mergeCell ref="O153:O155"/>
    <mergeCell ref="P153:P155"/>
    <mergeCell ref="Q140:Q141"/>
    <mergeCell ref="L142:L143"/>
    <mergeCell ref="M142:M143"/>
    <mergeCell ref="N142:N143"/>
    <mergeCell ref="O142:O143"/>
    <mergeCell ref="P142:P143"/>
    <mergeCell ref="Q142:Q143"/>
    <mergeCell ref="L140:L141"/>
    <mergeCell ref="M140:M141"/>
    <mergeCell ref="N140:N141"/>
    <mergeCell ref="O140:O141"/>
    <mergeCell ref="P140:P141"/>
    <mergeCell ref="Q144:Q145"/>
    <mergeCell ref="L146:L148"/>
    <mergeCell ref="M146:M148"/>
    <mergeCell ref="N146:N148"/>
    <mergeCell ref="O146:O148"/>
    <mergeCell ref="P146:P148"/>
    <mergeCell ref="Q146:Q148"/>
    <mergeCell ref="L144:L145"/>
    <mergeCell ref="M144:M145"/>
    <mergeCell ref="N144:N145"/>
    <mergeCell ref="O144:O145"/>
    <mergeCell ref="P144:P145"/>
    <mergeCell ref="Q132:Q133"/>
    <mergeCell ref="L134:L135"/>
    <mergeCell ref="M134:M135"/>
    <mergeCell ref="N134:N135"/>
    <mergeCell ref="O134:O135"/>
    <mergeCell ref="P134:P135"/>
    <mergeCell ref="Q134:Q135"/>
    <mergeCell ref="L132:L133"/>
    <mergeCell ref="M132:M133"/>
    <mergeCell ref="N132:N133"/>
    <mergeCell ref="O132:O133"/>
    <mergeCell ref="P132:P133"/>
    <mergeCell ref="Q136:Q137"/>
    <mergeCell ref="L138:L139"/>
    <mergeCell ref="M138:M139"/>
    <mergeCell ref="N138:N139"/>
    <mergeCell ref="O138:O139"/>
    <mergeCell ref="P138:P139"/>
    <mergeCell ref="Q138:Q139"/>
    <mergeCell ref="L136:L137"/>
    <mergeCell ref="M136:M137"/>
    <mergeCell ref="N136:N137"/>
    <mergeCell ref="O136:O137"/>
    <mergeCell ref="P136:P137"/>
    <mergeCell ref="C339:C341"/>
    <mergeCell ref="C342:C343"/>
    <mergeCell ref="C344:C346"/>
    <mergeCell ref="C349:C350"/>
    <mergeCell ref="C351:C352"/>
    <mergeCell ref="C328:C329"/>
    <mergeCell ref="C330:C331"/>
    <mergeCell ref="C332:C334"/>
    <mergeCell ref="C335:C336"/>
    <mergeCell ref="C337:C338"/>
    <mergeCell ref="C368:C370"/>
    <mergeCell ref="C371:C372"/>
    <mergeCell ref="C373:C374"/>
    <mergeCell ref="C375:C377"/>
    <mergeCell ref="C378:C379"/>
    <mergeCell ref="C353:C355"/>
    <mergeCell ref="C357:C358"/>
    <mergeCell ref="C359:C360"/>
    <mergeCell ref="C361:C362"/>
    <mergeCell ref="C363:C365"/>
    <mergeCell ref="C290:C292"/>
    <mergeCell ref="C294:C295"/>
    <mergeCell ref="C296:C297"/>
    <mergeCell ref="C298:C299"/>
    <mergeCell ref="C300:C302"/>
    <mergeCell ref="C277:C279"/>
    <mergeCell ref="C280:C281"/>
    <mergeCell ref="C282:C284"/>
    <mergeCell ref="C286:C287"/>
    <mergeCell ref="C288:C289"/>
    <mergeCell ref="C318:C319"/>
    <mergeCell ref="C320:C321"/>
    <mergeCell ref="C322:C323"/>
    <mergeCell ref="C324:C325"/>
    <mergeCell ref="C326:C327"/>
    <mergeCell ref="C305:C307"/>
    <mergeCell ref="C308:C309"/>
    <mergeCell ref="C310:C311"/>
    <mergeCell ref="C312:C314"/>
    <mergeCell ref="C315:C316"/>
    <mergeCell ref="C243:C245"/>
    <mergeCell ref="C246:C247"/>
    <mergeCell ref="C248:C249"/>
    <mergeCell ref="C250:C252"/>
    <mergeCell ref="C253:C254"/>
    <mergeCell ref="C228:C230"/>
    <mergeCell ref="C232:C233"/>
    <mergeCell ref="C234:C235"/>
    <mergeCell ref="C236:C237"/>
    <mergeCell ref="C238:C240"/>
    <mergeCell ref="C266:C267"/>
    <mergeCell ref="C268:C269"/>
    <mergeCell ref="C270:C272"/>
    <mergeCell ref="C273:C274"/>
    <mergeCell ref="C275:C276"/>
    <mergeCell ref="C256:C257"/>
    <mergeCell ref="C258:C259"/>
    <mergeCell ref="C260:C261"/>
    <mergeCell ref="C262:C263"/>
    <mergeCell ref="C264:C265"/>
    <mergeCell ref="C194:C195"/>
    <mergeCell ref="C196:C197"/>
    <mergeCell ref="C198:C199"/>
    <mergeCell ref="C200:C201"/>
    <mergeCell ref="C202:C203"/>
    <mergeCell ref="C181:C183"/>
    <mergeCell ref="C184:C185"/>
    <mergeCell ref="C186:C187"/>
    <mergeCell ref="C188:C190"/>
    <mergeCell ref="C191:C192"/>
    <mergeCell ref="C215:C217"/>
    <mergeCell ref="C218:C219"/>
    <mergeCell ref="C220:C222"/>
    <mergeCell ref="C224:C225"/>
    <mergeCell ref="C226:C227"/>
    <mergeCell ref="C204:C205"/>
    <mergeCell ref="C206:C207"/>
    <mergeCell ref="C208:C210"/>
    <mergeCell ref="C211:C212"/>
    <mergeCell ref="C213:C214"/>
    <mergeCell ref="C142:C143"/>
    <mergeCell ref="C144:C145"/>
    <mergeCell ref="C146:C148"/>
    <mergeCell ref="C149:C150"/>
    <mergeCell ref="C151:C152"/>
    <mergeCell ref="C132:C133"/>
    <mergeCell ref="C134:C135"/>
    <mergeCell ref="C136:C137"/>
    <mergeCell ref="C138:C139"/>
    <mergeCell ref="C140:C141"/>
    <mergeCell ref="C166:C168"/>
    <mergeCell ref="C170:C171"/>
    <mergeCell ref="C172:C173"/>
    <mergeCell ref="C174:C175"/>
    <mergeCell ref="C176:C178"/>
    <mergeCell ref="C153:C155"/>
    <mergeCell ref="C156:C157"/>
    <mergeCell ref="C158:C160"/>
    <mergeCell ref="C162:C163"/>
    <mergeCell ref="C164:C165"/>
    <mergeCell ref="P122:P123"/>
    <mergeCell ref="P124:P125"/>
    <mergeCell ref="P126:P128"/>
    <mergeCell ref="P129:P130"/>
    <mergeCell ref="P104:P106"/>
    <mergeCell ref="P108:P109"/>
    <mergeCell ref="P110:P111"/>
    <mergeCell ref="P112:P113"/>
    <mergeCell ref="P114:P116"/>
    <mergeCell ref="Q84:Q86"/>
    <mergeCell ref="Q87:Q88"/>
    <mergeCell ref="Q89:Q90"/>
    <mergeCell ref="Q70:Q71"/>
    <mergeCell ref="Q72:Q73"/>
    <mergeCell ref="Q74:Q75"/>
    <mergeCell ref="Q76:Q77"/>
    <mergeCell ref="Q78:Q79"/>
    <mergeCell ref="P119:P121"/>
    <mergeCell ref="Q119:Q121"/>
    <mergeCell ref="Q122:Q123"/>
    <mergeCell ref="Q124:Q125"/>
    <mergeCell ref="Q126:Q128"/>
    <mergeCell ref="Q129:Q130"/>
    <mergeCell ref="Q104:Q106"/>
    <mergeCell ref="Q108:Q109"/>
    <mergeCell ref="Q110:Q111"/>
    <mergeCell ref="Q112:Q113"/>
    <mergeCell ref="Q114:Q116"/>
    <mergeCell ref="P87:P88"/>
    <mergeCell ref="P89:P90"/>
    <mergeCell ref="P91:P93"/>
    <mergeCell ref="P94:P95"/>
    <mergeCell ref="P96:P98"/>
    <mergeCell ref="P100:P101"/>
    <mergeCell ref="P102:P103"/>
    <mergeCell ref="O114:O116"/>
    <mergeCell ref="N80:N81"/>
    <mergeCell ref="N82:N83"/>
    <mergeCell ref="N84:N86"/>
    <mergeCell ref="N87:N88"/>
    <mergeCell ref="N89:N90"/>
    <mergeCell ref="N91:N93"/>
    <mergeCell ref="N94:N95"/>
    <mergeCell ref="N96:N98"/>
    <mergeCell ref="N100:N101"/>
    <mergeCell ref="N102:N103"/>
    <mergeCell ref="N104:N106"/>
    <mergeCell ref="N108:N109"/>
    <mergeCell ref="N110:N111"/>
    <mergeCell ref="N112:N113"/>
    <mergeCell ref="N114:N116"/>
    <mergeCell ref="O102:O103"/>
    <mergeCell ref="O104:O106"/>
    <mergeCell ref="O108:O109"/>
    <mergeCell ref="O82:O83"/>
    <mergeCell ref="O84:O86"/>
    <mergeCell ref="O87:O88"/>
    <mergeCell ref="M122:M123"/>
    <mergeCell ref="M124:M125"/>
    <mergeCell ref="M126:M128"/>
    <mergeCell ref="O110:O111"/>
    <mergeCell ref="O112:O113"/>
    <mergeCell ref="O89:O90"/>
    <mergeCell ref="O91:O93"/>
    <mergeCell ref="O94:O95"/>
    <mergeCell ref="O96:O98"/>
    <mergeCell ref="O100:O101"/>
    <mergeCell ref="N122:N123"/>
    <mergeCell ref="O129:O130"/>
    <mergeCell ref="O122:O123"/>
    <mergeCell ref="O124:O125"/>
    <mergeCell ref="M114:M116"/>
    <mergeCell ref="M119:M121"/>
    <mergeCell ref="N119:N121"/>
    <mergeCell ref="O119:O121"/>
    <mergeCell ref="M117:M118"/>
    <mergeCell ref="M102:M103"/>
    <mergeCell ref="M104:M106"/>
    <mergeCell ref="M108:M109"/>
    <mergeCell ref="M110:M111"/>
    <mergeCell ref="M112:M113"/>
    <mergeCell ref="M89:M90"/>
    <mergeCell ref="M91:M93"/>
    <mergeCell ref="M94:M95"/>
    <mergeCell ref="M96:M98"/>
    <mergeCell ref="M100:M101"/>
    <mergeCell ref="O126:O128"/>
    <mergeCell ref="R5:AK5"/>
    <mergeCell ref="R6:AK6"/>
    <mergeCell ref="L78:L79"/>
    <mergeCell ref="M78:M79"/>
    <mergeCell ref="N78:N79"/>
    <mergeCell ref="L80:L81"/>
    <mergeCell ref="L82:L83"/>
    <mergeCell ref="L74:L75"/>
    <mergeCell ref="M74:M75"/>
    <mergeCell ref="N74:N75"/>
    <mergeCell ref="L76:L77"/>
    <mergeCell ref="M76:M77"/>
    <mergeCell ref="N76:N77"/>
    <mergeCell ref="L96:L98"/>
    <mergeCell ref="L100:L101"/>
    <mergeCell ref="L102:L103"/>
    <mergeCell ref="L104:L106"/>
    <mergeCell ref="L84:L86"/>
    <mergeCell ref="L87:L88"/>
    <mergeCell ref="L89:L90"/>
    <mergeCell ref="L91:L93"/>
    <mergeCell ref="L94:L95"/>
    <mergeCell ref="O70:O71"/>
    <mergeCell ref="M80:M81"/>
    <mergeCell ref="M82:M83"/>
    <mergeCell ref="M84:M86"/>
    <mergeCell ref="M87:M88"/>
    <mergeCell ref="O72:O73"/>
    <mergeCell ref="O74:O75"/>
    <mergeCell ref="O76:O77"/>
    <mergeCell ref="O78:O79"/>
    <mergeCell ref="O80:O81"/>
    <mergeCell ref="AM7:AP7"/>
    <mergeCell ref="AM8:AP8"/>
    <mergeCell ref="L108:L109"/>
    <mergeCell ref="L124:L125"/>
    <mergeCell ref="L126:L128"/>
    <mergeCell ref="L129:L130"/>
    <mergeCell ref="C129:C130"/>
    <mergeCell ref="C126:C128"/>
    <mergeCell ref="C124:C125"/>
    <mergeCell ref="L110:L111"/>
    <mergeCell ref="L112:L113"/>
    <mergeCell ref="L114:L116"/>
    <mergeCell ref="L119:L121"/>
    <mergeCell ref="L122:L123"/>
    <mergeCell ref="C108:C109"/>
    <mergeCell ref="C104:C106"/>
    <mergeCell ref="C102:C103"/>
    <mergeCell ref="C100:C101"/>
    <mergeCell ref="C96:C98"/>
    <mergeCell ref="C122:C123"/>
    <mergeCell ref="C119:C121"/>
    <mergeCell ref="C114:C116"/>
    <mergeCell ref="C112:C113"/>
    <mergeCell ref="C110:C111"/>
    <mergeCell ref="C82:C83"/>
    <mergeCell ref="C80:C81"/>
    <mergeCell ref="C78:C79"/>
    <mergeCell ref="C76:C77"/>
    <mergeCell ref="C70:C71"/>
    <mergeCell ref="C72:C73"/>
    <mergeCell ref="C74:C75"/>
    <mergeCell ref="C94:C95"/>
    <mergeCell ref="D140:D141"/>
    <mergeCell ref="D142:D143"/>
    <mergeCell ref="D144:D145"/>
    <mergeCell ref="D146:D148"/>
    <mergeCell ref="D149:D150"/>
    <mergeCell ref="D151:D152"/>
    <mergeCell ref="D153:D155"/>
    <mergeCell ref="D156:D157"/>
    <mergeCell ref="D158:D160"/>
    <mergeCell ref="A7:H7"/>
    <mergeCell ref="K7:Q7"/>
    <mergeCell ref="R7:X7"/>
    <mergeCell ref="Y7:AE7"/>
    <mergeCell ref="AF7:AL7"/>
    <mergeCell ref="D132:D133"/>
    <mergeCell ref="D134:D135"/>
    <mergeCell ref="D136:D137"/>
    <mergeCell ref="D138:D139"/>
    <mergeCell ref="L70:L71"/>
    <mergeCell ref="M70:M71"/>
    <mergeCell ref="N70:N71"/>
    <mergeCell ref="L72:L73"/>
    <mergeCell ref="M72:M73"/>
    <mergeCell ref="N72:N73"/>
    <mergeCell ref="C91:C93"/>
    <mergeCell ref="C89:C90"/>
    <mergeCell ref="C87:C88"/>
    <mergeCell ref="C84:C86"/>
    <mergeCell ref="N124:N125"/>
    <mergeCell ref="N126:N128"/>
    <mergeCell ref="N129:N130"/>
    <mergeCell ref="M129:M130"/>
    <mergeCell ref="D184:D185"/>
    <mergeCell ref="D186:D187"/>
    <mergeCell ref="D188:D190"/>
    <mergeCell ref="D191:D192"/>
    <mergeCell ref="D194:D195"/>
    <mergeCell ref="D196:D197"/>
    <mergeCell ref="D198:D199"/>
    <mergeCell ref="D200:D201"/>
    <mergeCell ref="D202:D203"/>
    <mergeCell ref="D162:D163"/>
    <mergeCell ref="D164:D165"/>
    <mergeCell ref="D166:D168"/>
    <mergeCell ref="D170:D171"/>
    <mergeCell ref="D172:D173"/>
    <mergeCell ref="D174:D175"/>
    <mergeCell ref="D176:D178"/>
    <mergeCell ref="D179:D180"/>
    <mergeCell ref="D181:D183"/>
    <mergeCell ref="D258:D259"/>
    <mergeCell ref="D260:D261"/>
    <mergeCell ref="D262:D263"/>
    <mergeCell ref="D264:D265"/>
    <mergeCell ref="D266:D267"/>
    <mergeCell ref="D226:D227"/>
    <mergeCell ref="D228:D230"/>
    <mergeCell ref="D232:D233"/>
    <mergeCell ref="D234:D235"/>
    <mergeCell ref="D236:D237"/>
    <mergeCell ref="D238:D240"/>
    <mergeCell ref="D241:D242"/>
    <mergeCell ref="D243:D245"/>
    <mergeCell ref="D246:D247"/>
    <mergeCell ref="D204:D205"/>
    <mergeCell ref="D206:D207"/>
    <mergeCell ref="D208:D210"/>
    <mergeCell ref="D211:D212"/>
    <mergeCell ref="D213:D214"/>
    <mergeCell ref="D215:D217"/>
    <mergeCell ref="D218:D219"/>
    <mergeCell ref="D220:D222"/>
    <mergeCell ref="D224:D225"/>
    <mergeCell ref="D378:D379"/>
    <mergeCell ref="C347:C348"/>
    <mergeCell ref="D347:D348"/>
    <mergeCell ref="C366:C367"/>
    <mergeCell ref="C179:C180"/>
    <mergeCell ref="L179:L180"/>
    <mergeCell ref="M179:M180"/>
    <mergeCell ref="N179:N180"/>
    <mergeCell ref="O179:O180"/>
    <mergeCell ref="C303:C304"/>
    <mergeCell ref="L303:L304"/>
    <mergeCell ref="M303:M304"/>
    <mergeCell ref="N303:N304"/>
    <mergeCell ref="O303:O304"/>
    <mergeCell ref="D357:D358"/>
    <mergeCell ref="D359:D360"/>
    <mergeCell ref="D361:D362"/>
    <mergeCell ref="D363:D365"/>
    <mergeCell ref="D366:D367"/>
    <mergeCell ref="D368:D370"/>
    <mergeCell ref="D371:D372"/>
    <mergeCell ref="D373:D374"/>
    <mergeCell ref="D375:D377"/>
    <mergeCell ref="D332:D334"/>
    <mergeCell ref="D335:D336"/>
    <mergeCell ref="D337:D338"/>
    <mergeCell ref="D339:D341"/>
    <mergeCell ref="D342:D343"/>
    <mergeCell ref="D344:D346"/>
    <mergeCell ref="D349:D350"/>
    <mergeCell ref="D351:D352"/>
    <mergeCell ref="D353:D355"/>
    <mergeCell ref="M366:M367"/>
    <mergeCell ref="N366:N367"/>
    <mergeCell ref="O366:O367"/>
    <mergeCell ref="P366:P367"/>
    <mergeCell ref="Q366:Q367"/>
    <mergeCell ref="P179:P180"/>
    <mergeCell ref="Q179:Q180"/>
    <mergeCell ref="C241:C242"/>
    <mergeCell ref="L241:L242"/>
    <mergeCell ref="M241:M242"/>
    <mergeCell ref="N241:N242"/>
    <mergeCell ref="O241:O242"/>
    <mergeCell ref="P241:P242"/>
    <mergeCell ref="Q241:Q242"/>
    <mergeCell ref="D312:D314"/>
    <mergeCell ref="D315:D316"/>
    <mergeCell ref="D318:D319"/>
    <mergeCell ref="D320:D321"/>
    <mergeCell ref="D322:D323"/>
    <mergeCell ref="D324:D325"/>
    <mergeCell ref="D326:D327"/>
    <mergeCell ref="D328:D329"/>
    <mergeCell ref="D330:D331"/>
    <mergeCell ref="D290:D292"/>
    <mergeCell ref="D294:D295"/>
    <mergeCell ref="D296:D297"/>
    <mergeCell ref="D298:D299"/>
    <mergeCell ref="D300:D302"/>
    <mergeCell ref="D303:D304"/>
    <mergeCell ref="D305:D307"/>
    <mergeCell ref="D308:D309"/>
    <mergeCell ref="D256:D257"/>
    <mergeCell ref="D9:D10"/>
    <mergeCell ref="G9:G10"/>
    <mergeCell ref="J9:J10"/>
    <mergeCell ref="L9:L10"/>
    <mergeCell ref="M9:M10"/>
    <mergeCell ref="N9:N10"/>
    <mergeCell ref="O9:O10"/>
    <mergeCell ref="P9:P10"/>
    <mergeCell ref="Q9:Q10"/>
    <mergeCell ref="R9:R10"/>
    <mergeCell ref="U9:U10"/>
    <mergeCell ref="V9:V10"/>
    <mergeCell ref="W9:W10"/>
    <mergeCell ref="L347:L348"/>
    <mergeCell ref="M347:M348"/>
    <mergeCell ref="N347:N348"/>
    <mergeCell ref="O347:O348"/>
    <mergeCell ref="P347:P348"/>
    <mergeCell ref="Q347:Q348"/>
    <mergeCell ref="D310:D311"/>
    <mergeCell ref="D268:D269"/>
    <mergeCell ref="D270:D272"/>
    <mergeCell ref="D273:D274"/>
    <mergeCell ref="D275:D276"/>
    <mergeCell ref="D277:D279"/>
    <mergeCell ref="D280:D281"/>
    <mergeCell ref="D282:D284"/>
    <mergeCell ref="D286:D287"/>
    <mergeCell ref="D288:D289"/>
    <mergeCell ref="D248:D249"/>
    <mergeCell ref="D250:D252"/>
    <mergeCell ref="D253:D254"/>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B11:B12"/>
    <mergeCell ref="C11:C12"/>
    <mergeCell ref="D11:D12"/>
    <mergeCell ref="G11:G12"/>
    <mergeCell ref="J11:J12"/>
    <mergeCell ref="L11:L12"/>
    <mergeCell ref="M11:M12"/>
    <mergeCell ref="N11:N12"/>
    <mergeCell ref="O11:O12"/>
    <mergeCell ref="P11:P12"/>
    <mergeCell ref="Q11:Q12"/>
    <mergeCell ref="R11:R12"/>
    <mergeCell ref="U11:U12"/>
    <mergeCell ref="V11:V12"/>
    <mergeCell ref="W11:W12"/>
    <mergeCell ref="B9:B10"/>
    <mergeCell ref="C9:C10"/>
    <mergeCell ref="X11:X12"/>
    <mergeCell ref="Y11:Y12"/>
    <mergeCell ref="Z11:Z12"/>
    <mergeCell ref="AA11:AA12"/>
    <mergeCell ref="AB11:AB12"/>
    <mergeCell ref="AC11:AC12"/>
    <mergeCell ref="AD11:AD12"/>
    <mergeCell ref="AE11:AE12"/>
    <mergeCell ref="AF11:AF12"/>
    <mergeCell ref="AG11:AG12"/>
    <mergeCell ref="AH11:AH12"/>
    <mergeCell ref="AI11:AI12"/>
    <mergeCell ref="AJ11:AJ12"/>
    <mergeCell ref="AK11:AK12"/>
    <mergeCell ref="AL11:AL12"/>
    <mergeCell ref="B13:B14"/>
    <mergeCell ref="C13:C14"/>
    <mergeCell ref="D13:D14"/>
    <mergeCell ref="G13:G14"/>
    <mergeCell ref="J13:J14"/>
    <mergeCell ref="L13:L14"/>
    <mergeCell ref="M13:M14"/>
    <mergeCell ref="N13:N14"/>
    <mergeCell ref="O13:O14"/>
    <mergeCell ref="P13:P14"/>
    <mergeCell ref="Q13:Q14"/>
    <mergeCell ref="R13:R14"/>
    <mergeCell ref="U13:U14"/>
    <mergeCell ref="V13:V14"/>
    <mergeCell ref="W13:W14"/>
    <mergeCell ref="T11:T12"/>
    <mergeCell ref="S11:S12"/>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B15:B16"/>
    <mergeCell ref="C15:C16"/>
    <mergeCell ref="D15:D16"/>
    <mergeCell ref="G15:G16"/>
    <mergeCell ref="J15:J16"/>
    <mergeCell ref="L15:L16"/>
    <mergeCell ref="M15:M16"/>
    <mergeCell ref="N15:N16"/>
    <mergeCell ref="O15:O16"/>
    <mergeCell ref="P15:P16"/>
    <mergeCell ref="Q15:Q16"/>
    <mergeCell ref="R15:R16"/>
    <mergeCell ref="U15:U16"/>
    <mergeCell ref="V15:V16"/>
    <mergeCell ref="W15:W16"/>
    <mergeCell ref="T15:T16"/>
    <mergeCell ref="S15:S16"/>
    <mergeCell ref="X15:X16"/>
    <mergeCell ref="Y15:Y16"/>
    <mergeCell ref="Z15:Z16"/>
    <mergeCell ref="AA15:AA16"/>
    <mergeCell ref="AB15:AB16"/>
    <mergeCell ref="AC15:AC16"/>
    <mergeCell ref="AD15:AD16"/>
    <mergeCell ref="AE15:AE16"/>
    <mergeCell ref="AF15:AF16"/>
    <mergeCell ref="AG15:AG16"/>
    <mergeCell ref="AH15:AH16"/>
    <mergeCell ref="AI15:AI16"/>
    <mergeCell ref="AJ15:AJ16"/>
    <mergeCell ref="AK15:AK16"/>
    <mergeCell ref="AL15:AL16"/>
    <mergeCell ref="B17:B18"/>
    <mergeCell ref="C17:C18"/>
    <mergeCell ref="D17:D18"/>
    <mergeCell ref="G17:G18"/>
    <mergeCell ref="J17:J18"/>
    <mergeCell ref="L17:L18"/>
    <mergeCell ref="M17:M18"/>
    <mergeCell ref="N17:N18"/>
    <mergeCell ref="O17:O18"/>
    <mergeCell ref="P17:P18"/>
    <mergeCell ref="Q17:Q18"/>
    <mergeCell ref="R17:R18"/>
    <mergeCell ref="U17:U18"/>
    <mergeCell ref="V17:V18"/>
    <mergeCell ref="W17:W18"/>
    <mergeCell ref="X17:X18"/>
    <mergeCell ref="Y17:Y18"/>
    <mergeCell ref="Z17:Z18"/>
    <mergeCell ref="AA17:AA18"/>
    <mergeCell ref="AB17:AB18"/>
    <mergeCell ref="AC17:AC18"/>
    <mergeCell ref="AD17:AD18"/>
    <mergeCell ref="AE17:AE18"/>
    <mergeCell ref="AF17:AF18"/>
    <mergeCell ref="AG17:AG18"/>
    <mergeCell ref="AH17:AH18"/>
    <mergeCell ref="AI17:AI18"/>
    <mergeCell ref="AJ17:AJ18"/>
    <mergeCell ref="AK17:AK18"/>
    <mergeCell ref="AL17:AL18"/>
    <mergeCell ref="B19:B20"/>
    <mergeCell ref="C19:C20"/>
    <mergeCell ref="D19:D20"/>
    <mergeCell ref="G19:G20"/>
    <mergeCell ref="J19:J20"/>
    <mergeCell ref="L19:L20"/>
    <mergeCell ref="M19:M20"/>
    <mergeCell ref="N19:N20"/>
    <mergeCell ref="O19:O20"/>
    <mergeCell ref="P19:P20"/>
    <mergeCell ref="Q19:Q20"/>
    <mergeCell ref="R19:R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B21:B22"/>
    <mergeCell ref="C21:C22"/>
    <mergeCell ref="D21:D22"/>
    <mergeCell ref="G21:G22"/>
    <mergeCell ref="J21:J22"/>
    <mergeCell ref="L21:L22"/>
    <mergeCell ref="M21:M22"/>
    <mergeCell ref="N21:N22"/>
    <mergeCell ref="O21:O22"/>
    <mergeCell ref="P21:P22"/>
    <mergeCell ref="Q21:Q22"/>
    <mergeCell ref="R21:R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B23:B25"/>
    <mergeCell ref="C23:C25"/>
    <mergeCell ref="D23:D25"/>
    <mergeCell ref="G23:G24"/>
    <mergeCell ref="J23:J24"/>
    <mergeCell ref="L23:L25"/>
    <mergeCell ref="M23:M25"/>
    <mergeCell ref="N23:N25"/>
    <mergeCell ref="O23:O25"/>
    <mergeCell ref="P23:P25"/>
    <mergeCell ref="Q23:Q25"/>
    <mergeCell ref="R23:R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B26:B27"/>
    <mergeCell ref="C26:C27"/>
    <mergeCell ref="D26:D27"/>
    <mergeCell ref="G26:G27"/>
    <mergeCell ref="J26:J27"/>
    <mergeCell ref="L26:L27"/>
    <mergeCell ref="M26:M27"/>
    <mergeCell ref="N26:N27"/>
    <mergeCell ref="O26:O27"/>
    <mergeCell ref="P26:P27"/>
    <mergeCell ref="Q26:Q27"/>
    <mergeCell ref="R26:R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B28:B29"/>
    <mergeCell ref="C28:C29"/>
    <mergeCell ref="D28:D29"/>
    <mergeCell ref="G28:G29"/>
    <mergeCell ref="J28:J29"/>
    <mergeCell ref="L28:L29"/>
    <mergeCell ref="M28:M29"/>
    <mergeCell ref="N28:N29"/>
    <mergeCell ref="O28:O29"/>
    <mergeCell ref="P28:P29"/>
    <mergeCell ref="Q28:Q29"/>
    <mergeCell ref="R28:R29"/>
    <mergeCell ref="U28:U29"/>
    <mergeCell ref="V28:V29"/>
    <mergeCell ref="W28:W29"/>
    <mergeCell ref="S28:S29"/>
    <mergeCell ref="T28:T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B30:B32"/>
    <mergeCell ref="C30:C32"/>
    <mergeCell ref="D30:D32"/>
    <mergeCell ref="G30:G31"/>
    <mergeCell ref="J30:J31"/>
    <mergeCell ref="L30:L32"/>
    <mergeCell ref="M30:M32"/>
    <mergeCell ref="N30:N32"/>
    <mergeCell ref="O30:O32"/>
    <mergeCell ref="P30:P32"/>
    <mergeCell ref="Q30:Q32"/>
    <mergeCell ref="R30:R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B33:B34"/>
    <mergeCell ref="C33:C34"/>
    <mergeCell ref="D33:D34"/>
    <mergeCell ref="G33:G34"/>
    <mergeCell ref="J33:J34"/>
    <mergeCell ref="L33:L34"/>
    <mergeCell ref="M33:M34"/>
    <mergeCell ref="N33:N34"/>
    <mergeCell ref="O33:O34"/>
    <mergeCell ref="P33:P34"/>
    <mergeCell ref="Q33:Q34"/>
    <mergeCell ref="R33:R34"/>
    <mergeCell ref="U33:U34"/>
    <mergeCell ref="V33:V34"/>
    <mergeCell ref="W33:W34"/>
    <mergeCell ref="S33:S34"/>
    <mergeCell ref="T33:T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B35:B37"/>
    <mergeCell ref="C35:C37"/>
    <mergeCell ref="D35:D37"/>
    <mergeCell ref="G35:G36"/>
    <mergeCell ref="J35:J36"/>
    <mergeCell ref="L35:L37"/>
    <mergeCell ref="M35:M37"/>
    <mergeCell ref="N35:N37"/>
    <mergeCell ref="O35:O37"/>
    <mergeCell ref="P35:P37"/>
    <mergeCell ref="Q35:Q37"/>
    <mergeCell ref="R35:R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B39:B40"/>
    <mergeCell ref="C39:C40"/>
    <mergeCell ref="D39:D40"/>
    <mergeCell ref="G39:G40"/>
    <mergeCell ref="J39:J40"/>
    <mergeCell ref="L39:L40"/>
    <mergeCell ref="M39:M40"/>
    <mergeCell ref="N39:N40"/>
    <mergeCell ref="O39:O40"/>
    <mergeCell ref="P39:P40"/>
    <mergeCell ref="Q39:Q40"/>
    <mergeCell ref="R39:R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S39:S40"/>
    <mergeCell ref="B41:B42"/>
    <mergeCell ref="C41:C42"/>
    <mergeCell ref="D41:D42"/>
    <mergeCell ref="G41:G42"/>
    <mergeCell ref="J41:J42"/>
    <mergeCell ref="L41:L42"/>
    <mergeCell ref="M41:M42"/>
    <mergeCell ref="N41:N42"/>
    <mergeCell ref="O41:O42"/>
    <mergeCell ref="P41:P42"/>
    <mergeCell ref="Q41:Q42"/>
    <mergeCell ref="R41:R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B43:B45"/>
    <mergeCell ref="C43:C45"/>
    <mergeCell ref="D43:D45"/>
    <mergeCell ref="G43:G44"/>
    <mergeCell ref="J43:J44"/>
    <mergeCell ref="L43:L45"/>
    <mergeCell ref="M43:M45"/>
    <mergeCell ref="N43:N45"/>
    <mergeCell ref="O43:O45"/>
    <mergeCell ref="P43:P45"/>
    <mergeCell ref="Q43:Q45"/>
    <mergeCell ref="R43:R44"/>
    <mergeCell ref="U43:U44"/>
    <mergeCell ref="V43:V44"/>
    <mergeCell ref="W43:W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B47:B48"/>
    <mergeCell ref="C47:C48"/>
    <mergeCell ref="D47:D48"/>
    <mergeCell ref="L47:L48"/>
    <mergeCell ref="M47:M48"/>
    <mergeCell ref="N47:N48"/>
    <mergeCell ref="O47:O48"/>
    <mergeCell ref="P47:P48"/>
    <mergeCell ref="Q47:Q48"/>
    <mergeCell ref="D49:D50"/>
    <mergeCell ref="G49:G50"/>
    <mergeCell ref="J49:J50"/>
    <mergeCell ref="L49:L50"/>
    <mergeCell ref="M49:M50"/>
    <mergeCell ref="N49:N50"/>
    <mergeCell ref="O49:O50"/>
    <mergeCell ref="P49:P50"/>
    <mergeCell ref="Q49:Q50"/>
    <mergeCell ref="R49:R50"/>
    <mergeCell ref="U49:U50"/>
    <mergeCell ref="V49:V50"/>
    <mergeCell ref="W49:W50"/>
    <mergeCell ref="X49:X50"/>
    <mergeCell ref="Y49:Y50"/>
    <mergeCell ref="X43:X44"/>
    <mergeCell ref="Y43:Y44"/>
    <mergeCell ref="S49:S50"/>
    <mergeCell ref="T49:T50"/>
    <mergeCell ref="Z49:Z50"/>
    <mergeCell ref="AA49:AA50"/>
    <mergeCell ref="AB49:AB50"/>
    <mergeCell ref="AC49:AC50"/>
    <mergeCell ref="AD49:AD50"/>
    <mergeCell ref="AE49:AE50"/>
    <mergeCell ref="AF49:AF50"/>
    <mergeCell ref="AG49:AG50"/>
    <mergeCell ref="AH49:AH50"/>
    <mergeCell ref="AI49:AI50"/>
    <mergeCell ref="AJ49:AJ50"/>
    <mergeCell ref="AK49:AK50"/>
    <mergeCell ref="AL49:AL50"/>
    <mergeCell ref="B51:B52"/>
    <mergeCell ref="C51:C52"/>
    <mergeCell ref="D51:D52"/>
    <mergeCell ref="G51:G52"/>
    <mergeCell ref="J51:J52"/>
    <mergeCell ref="L51:L52"/>
    <mergeCell ref="M51:M52"/>
    <mergeCell ref="N51:N52"/>
    <mergeCell ref="O51:O52"/>
    <mergeCell ref="P51:P52"/>
    <mergeCell ref="Q51:Q52"/>
    <mergeCell ref="R51:R52"/>
    <mergeCell ref="U51:U52"/>
    <mergeCell ref="V51:V52"/>
    <mergeCell ref="W51:W52"/>
    <mergeCell ref="X51:X52"/>
    <mergeCell ref="Y51:Y52"/>
    <mergeCell ref="B49:B50"/>
    <mergeCell ref="C49:C50"/>
    <mergeCell ref="B53:B55"/>
    <mergeCell ref="C53:C55"/>
    <mergeCell ref="D53:D55"/>
    <mergeCell ref="G53:G54"/>
    <mergeCell ref="J53:J54"/>
    <mergeCell ref="L53:L55"/>
    <mergeCell ref="M53:M55"/>
    <mergeCell ref="N53:N55"/>
    <mergeCell ref="O53:O55"/>
    <mergeCell ref="P53:P55"/>
    <mergeCell ref="Q53:Q55"/>
    <mergeCell ref="R53:R54"/>
    <mergeCell ref="U53:U54"/>
    <mergeCell ref="V53:V54"/>
    <mergeCell ref="W53:W54"/>
    <mergeCell ref="X53:X54"/>
    <mergeCell ref="Y53:Y54"/>
    <mergeCell ref="AC53:AC54"/>
    <mergeCell ref="AD53:AD54"/>
    <mergeCell ref="AE53:AE54"/>
    <mergeCell ref="AF53:AF54"/>
    <mergeCell ref="AG53:AG54"/>
    <mergeCell ref="AH53:AH54"/>
    <mergeCell ref="AI53:AI54"/>
    <mergeCell ref="AJ53:AJ54"/>
    <mergeCell ref="AK53:AK54"/>
    <mergeCell ref="AL53:AL54"/>
    <mergeCell ref="Z51:Z52"/>
    <mergeCell ref="AA51:AA52"/>
    <mergeCell ref="AB51:AB52"/>
    <mergeCell ref="AC51:AC52"/>
    <mergeCell ref="AD51:AD52"/>
    <mergeCell ref="AE51:AE52"/>
    <mergeCell ref="AF51:AF52"/>
    <mergeCell ref="AG51:AG52"/>
    <mergeCell ref="AH51:AH52"/>
    <mergeCell ref="AI51:AI52"/>
    <mergeCell ref="AJ51:AJ52"/>
    <mergeCell ref="AK51:AK52"/>
    <mergeCell ref="AL51:AL52"/>
    <mergeCell ref="D57:D59"/>
    <mergeCell ref="G57:G58"/>
    <mergeCell ref="J57:J58"/>
    <mergeCell ref="L57:L59"/>
    <mergeCell ref="M57:M59"/>
    <mergeCell ref="N57:N59"/>
    <mergeCell ref="O57:O59"/>
    <mergeCell ref="P57:P59"/>
    <mergeCell ref="Q57:Q59"/>
    <mergeCell ref="R57:R58"/>
    <mergeCell ref="U57:U58"/>
    <mergeCell ref="V57:V58"/>
    <mergeCell ref="W57:W58"/>
    <mergeCell ref="X57:X58"/>
    <mergeCell ref="Z53:Z54"/>
    <mergeCell ref="AA53:AA54"/>
    <mergeCell ref="AB53:AB54"/>
    <mergeCell ref="Y57:Y58"/>
    <mergeCell ref="Z57:Z58"/>
    <mergeCell ref="AA57:AA58"/>
    <mergeCell ref="AB57:AB58"/>
    <mergeCell ref="AC57:AC58"/>
    <mergeCell ref="AD57:AD58"/>
    <mergeCell ref="AE57:AE58"/>
    <mergeCell ref="AF57:AF58"/>
    <mergeCell ref="AG57:AG58"/>
    <mergeCell ref="AH57:AH58"/>
    <mergeCell ref="AI57:AI58"/>
    <mergeCell ref="AJ57:AJ58"/>
    <mergeCell ref="AK57:AK58"/>
    <mergeCell ref="AL57:AL58"/>
    <mergeCell ref="B60:B61"/>
    <mergeCell ref="C60:C61"/>
    <mergeCell ref="D60:D61"/>
    <mergeCell ref="G60:G61"/>
    <mergeCell ref="J60:J61"/>
    <mergeCell ref="L60:L61"/>
    <mergeCell ref="M60:M61"/>
    <mergeCell ref="N60:N61"/>
    <mergeCell ref="O60:O61"/>
    <mergeCell ref="P60:P61"/>
    <mergeCell ref="Q60:Q61"/>
    <mergeCell ref="R60:R61"/>
    <mergeCell ref="U60:U61"/>
    <mergeCell ref="V60:V61"/>
    <mergeCell ref="W60:W61"/>
    <mergeCell ref="X60:X61"/>
    <mergeCell ref="B57:B59"/>
    <mergeCell ref="C57:C59"/>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B62:B63"/>
    <mergeCell ref="C62:C63"/>
    <mergeCell ref="D62:D63"/>
    <mergeCell ref="G62:G63"/>
    <mergeCell ref="J62:J63"/>
    <mergeCell ref="L62:L63"/>
    <mergeCell ref="M62:M63"/>
    <mergeCell ref="N62:N63"/>
    <mergeCell ref="O62:O63"/>
    <mergeCell ref="P62:P63"/>
    <mergeCell ref="Q62:Q63"/>
    <mergeCell ref="R62:R63"/>
    <mergeCell ref="U62:U63"/>
    <mergeCell ref="V62:V63"/>
    <mergeCell ref="W62:W63"/>
    <mergeCell ref="X62:X63"/>
    <mergeCell ref="S62:S63"/>
    <mergeCell ref="T62:T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B64:B66"/>
    <mergeCell ref="C64:C66"/>
    <mergeCell ref="D64:D66"/>
    <mergeCell ref="G64:G65"/>
    <mergeCell ref="J64:J65"/>
    <mergeCell ref="L64:L66"/>
    <mergeCell ref="M64:M66"/>
    <mergeCell ref="N64:N66"/>
    <mergeCell ref="O64:O66"/>
    <mergeCell ref="P64:P66"/>
    <mergeCell ref="Q64:Q66"/>
    <mergeCell ref="R64:R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B67:B68"/>
    <mergeCell ref="C67:C68"/>
    <mergeCell ref="D67:D68"/>
    <mergeCell ref="L67:L68"/>
    <mergeCell ref="M67:M68"/>
    <mergeCell ref="N67:N68"/>
    <mergeCell ref="O67:O68"/>
    <mergeCell ref="P67:P68"/>
    <mergeCell ref="Q67:Q68"/>
    <mergeCell ref="S9:S10"/>
    <mergeCell ref="T9:T10"/>
    <mergeCell ref="S13:S14"/>
    <mergeCell ref="T13:T14"/>
    <mergeCell ref="S17:S18"/>
    <mergeCell ref="T17:T18"/>
    <mergeCell ref="S19:S20"/>
    <mergeCell ref="T19:T20"/>
    <mergeCell ref="S21:S22"/>
    <mergeCell ref="S23:S24"/>
    <mergeCell ref="T23:T24"/>
    <mergeCell ref="S26:S27"/>
    <mergeCell ref="T26:T27"/>
    <mergeCell ref="S30:S31"/>
    <mergeCell ref="T21:T22"/>
    <mergeCell ref="T30:T31"/>
    <mergeCell ref="S35:S36"/>
    <mergeCell ref="T35:T36"/>
    <mergeCell ref="T39:T40"/>
    <mergeCell ref="S102:S103"/>
    <mergeCell ref="T102:T103"/>
    <mergeCell ref="S41:S42"/>
    <mergeCell ref="T41:T42"/>
    <mergeCell ref="S43:S44"/>
    <mergeCell ref="T43:T44"/>
    <mergeCell ref="S51:S52"/>
    <mergeCell ref="T51:T52"/>
    <mergeCell ref="S53:S54"/>
    <mergeCell ref="T53:T54"/>
    <mergeCell ref="S57:S58"/>
    <mergeCell ref="T57:T58"/>
    <mergeCell ref="S60:S61"/>
    <mergeCell ref="T60:T61"/>
    <mergeCell ref="S64:S65"/>
    <mergeCell ref="T64:T65"/>
    <mergeCell ref="S70:S71"/>
    <mergeCell ref="T70:T71"/>
    <mergeCell ref="S74:S75"/>
    <mergeCell ref="T74:T75"/>
    <mergeCell ref="S72:S73"/>
    <mergeCell ref="T72:T73"/>
    <mergeCell ref="S76:S77"/>
    <mergeCell ref="T76:T77"/>
    <mergeCell ref="S104:S105"/>
    <mergeCell ref="T104:T105"/>
    <mergeCell ref="S112:S113"/>
    <mergeCell ref="T112:T113"/>
    <mergeCell ref="S114:S115"/>
    <mergeCell ref="T114:T115"/>
    <mergeCell ref="S117:S118"/>
    <mergeCell ref="T117:T118"/>
    <mergeCell ref="S119:S120"/>
    <mergeCell ref="T119:T120"/>
    <mergeCell ref="S122:S123"/>
    <mergeCell ref="T122:T123"/>
    <mergeCell ref="S126:S127"/>
    <mergeCell ref="T126:T127"/>
    <mergeCell ref="S132:S133"/>
    <mergeCell ref="T132:T133"/>
    <mergeCell ref="S78:S79"/>
    <mergeCell ref="T78:T79"/>
    <mergeCell ref="S80:S81"/>
    <mergeCell ref="T80:T81"/>
    <mergeCell ref="S82:S83"/>
    <mergeCell ref="T82:T83"/>
    <mergeCell ref="S84:S85"/>
    <mergeCell ref="T84:T85"/>
    <mergeCell ref="S87:S88"/>
    <mergeCell ref="T87:T88"/>
    <mergeCell ref="S91:S92"/>
    <mergeCell ref="T91:T92"/>
    <mergeCell ref="S96:S97"/>
    <mergeCell ref="T96:T97"/>
    <mergeCell ref="S100:S101"/>
    <mergeCell ref="T100:T101"/>
    <mergeCell ref="S153:S154"/>
    <mergeCell ref="T153:T154"/>
    <mergeCell ref="S158:S159"/>
    <mergeCell ref="T158:T159"/>
    <mergeCell ref="S162:S163"/>
    <mergeCell ref="T162:T163"/>
    <mergeCell ref="S166:S167"/>
    <mergeCell ref="T166:T167"/>
    <mergeCell ref="S181:S182"/>
    <mergeCell ref="T181:T182"/>
    <mergeCell ref="S184:S185"/>
    <mergeCell ref="T184:T185"/>
    <mergeCell ref="S188:S189"/>
    <mergeCell ref="T188:T189"/>
    <mergeCell ref="S194:S195"/>
    <mergeCell ref="T194:T195"/>
    <mergeCell ref="S198:S199"/>
    <mergeCell ref="T198:T199"/>
    <mergeCell ref="S204:S205"/>
    <mergeCell ref="T204:T205"/>
    <mergeCell ref="S206:S207"/>
    <mergeCell ref="T206:T207"/>
    <mergeCell ref="S208:S209"/>
    <mergeCell ref="T208:T209"/>
    <mergeCell ref="S211:S212"/>
    <mergeCell ref="T211:T212"/>
    <mergeCell ref="S220:S221"/>
    <mergeCell ref="T220:T221"/>
    <mergeCell ref="S224:S225"/>
    <mergeCell ref="T224:T225"/>
    <mergeCell ref="S226:S227"/>
    <mergeCell ref="T226:T227"/>
    <mergeCell ref="S228:S229"/>
    <mergeCell ref="T228:T229"/>
    <mergeCell ref="S236:S237"/>
    <mergeCell ref="T236:T237"/>
    <mergeCell ref="S238:S239"/>
    <mergeCell ref="T238:T239"/>
    <mergeCell ref="S241:S242"/>
    <mergeCell ref="T241:T242"/>
    <mergeCell ref="S243:S244"/>
    <mergeCell ref="T243:T244"/>
    <mergeCell ref="S246:S247"/>
    <mergeCell ref="T246:T247"/>
    <mergeCell ref="S250:S251"/>
    <mergeCell ref="T250:T251"/>
    <mergeCell ref="S256:S257"/>
    <mergeCell ref="T256:T257"/>
    <mergeCell ref="S260:S261"/>
    <mergeCell ref="T260:T261"/>
    <mergeCell ref="S264:S265"/>
    <mergeCell ref="T264:T265"/>
    <mergeCell ref="S270:S271"/>
    <mergeCell ref="T270:T271"/>
    <mergeCell ref="S366:S367"/>
    <mergeCell ref="S347:S348"/>
    <mergeCell ref="T347:T348"/>
    <mergeCell ref="S277:S278"/>
    <mergeCell ref="T277:T278"/>
    <mergeCell ref="S282:S283"/>
    <mergeCell ref="T282:T283"/>
    <mergeCell ref="S286:S287"/>
    <mergeCell ref="T286:T287"/>
    <mergeCell ref="S280:S281"/>
    <mergeCell ref="T280:T281"/>
    <mergeCell ref="S298:S299"/>
    <mergeCell ref="T298:T299"/>
    <mergeCell ref="S300:S301"/>
    <mergeCell ref="T300:T301"/>
    <mergeCell ref="S303:S304"/>
    <mergeCell ref="T303:T304"/>
    <mergeCell ref="S305:S306"/>
    <mergeCell ref="T305:T306"/>
    <mergeCell ref="S308:S309"/>
    <mergeCell ref="T308:T309"/>
    <mergeCell ref="S296:S297"/>
    <mergeCell ref="T296:T297"/>
    <mergeCell ref="T368:T369"/>
    <mergeCell ref="S373:S374"/>
    <mergeCell ref="T373:T374"/>
    <mergeCell ref="S312:S313"/>
    <mergeCell ref="T312:T313"/>
    <mergeCell ref="S318:S319"/>
    <mergeCell ref="T318:T319"/>
    <mergeCell ref="S322:S323"/>
    <mergeCell ref="T322:T323"/>
    <mergeCell ref="S326:S327"/>
    <mergeCell ref="T326:T327"/>
    <mergeCell ref="S371:S372"/>
    <mergeCell ref="T371:T372"/>
    <mergeCell ref="T366:T367"/>
    <mergeCell ref="S375:S376"/>
    <mergeCell ref="T375:T376"/>
    <mergeCell ref="S330:S331"/>
    <mergeCell ref="T330:T331"/>
    <mergeCell ref="S332:S333"/>
    <mergeCell ref="T332:T333"/>
    <mergeCell ref="S335:S336"/>
    <mergeCell ref="T335:T336"/>
    <mergeCell ref="S339:S340"/>
    <mergeCell ref="T339:T340"/>
    <mergeCell ref="S344:S345"/>
    <mergeCell ref="T344:T345"/>
    <mergeCell ref="S349:S350"/>
    <mergeCell ref="T349:T350"/>
    <mergeCell ref="S353:S354"/>
    <mergeCell ref="T353:T354"/>
    <mergeCell ref="S361:S362"/>
    <mergeCell ref="T361:T362"/>
  </mergeCells>
  <phoneticPr fontId="27" type="noConversion"/>
  <printOptions horizontalCentered="1" gridLines="1"/>
  <pageMargins left="0.25" right="0.25" top="0.75" bottom="0.75" header="0.3" footer="0.3"/>
  <pageSetup fitToHeight="8" pageOrder="overThenDown" orientation="landscape" r:id="rId1"/>
  <headerFooter alignWithMargins="0"/>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T25"/>
  <sheetViews>
    <sheetView zoomScale="80" zoomScaleNormal="80" zoomScalePageLayoutView="80" workbookViewId="0">
      <selection activeCell="B6" sqref="B6:B22"/>
    </sheetView>
  </sheetViews>
  <sheetFormatPr defaultColWidth="8.85546875" defaultRowHeight="12.75" x14ac:dyDescent="0.2"/>
  <cols>
    <col min="1" max="1" width="3.7109375" style="7" customWidth="1"/>
    <col min="2" max="2" width="135.28515625" style="7" customWidth="1"/>
    <col min="3" max="16384" width="8.85546875" style="7"/>
  </cols>
  <sheetData>
    <row r="1" spans="1:46" s="2" customFormat="1" ht="18" x14ac:dyDescent="0.25">
      <c r="A1" s="32" t="s">
        <v>216</v>
      </c>
    </row>
    <row r="2" spans="1:46" s="2" customFormat="1" ht="12.75" customHeight="1" x14ac:dyDescent="0.3">
      <c r="A2" s="33" t="s">
        <v>217</v>
      </c>
      <c r="B2" s="4"/>
    </row>
    <row r="3" spans="1:46" s="2" customFormat="1" ht="10.5" customHeight="1" x14ac:dyDescent="0.2">
      <c r="A3" s="33"/>
      <c r="C3" s="5"/>
      <c r="F3" s="5"/>
      <c r="G3" s="5"/>
      <c r="H3" s="5"/>
      <c r="I3" s="5"/>
      <c r="J3" s="6"/>
      <c r="K3" s="6"/>
      <c r="L3" s="5"/>
      <c r="M3" s="34"/>
    </row>
    <row r="4" spans="1:46" s="2" customFormat="1" ht="6" customHeight="1" x14ac:dyDescent="0.2">
      <c r="C4" s="5"/>
      <c r="F4" s="5"/>
      <c r="G4" s="5"/>
      <c r="H4" s="5"/>
      <c r="I4" s="5"/>
      <c r="J4" s="6"/>
      <c r="K4" s="6"/>
      <c r="L4" s="5"/>
      <c r="M4" s="34"/>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6" spans="1:46" ht="21.75" customHeight="1" x14ac:dyDescent="0.2">
      <c r="B6" s="768" t="s">
        <v>218</v>
      </c>
    </row>
    <row r="7" spans="1:46" ht="21.75" customHeight="1" x14ac:dyDescent="0.2">
      <c r="B7" s="769"/>
    </row>
    <row r="8" spans="1:46" ht="19.5" customHeight="1" x14ac:dyDescent="0.2">
      <c r="B8" s="769"/>
    </row>
    <row r="9" spans="1:46" ht="19.5" customHeight="1" x14ac:dyDescent="0.2">
      <c r="B9" s="769"/>
    </row>
    <row r="10" spans="1:46" ht="19.5" customHeight="1" x14ac:dyDescent="0.2">
      <c r="B10" s="769"/>
    </row>
    <row r="11" spans="1:46" ht="19.5" customHeight="1" x14ac:dyDescent="0.2">
      <c r="B11" s="769"/>
    </row>
    <row r="12" spans="1:46" ht="19.5" customHeight="1" x14ac:dyDescent="0.2">
      <c r="B12" s="769"/>
    </row>
    <row r="13" spans="1:46" ht="19.5" customHeight="1" x14ac:dyDescent="0.2">
      <c r="B13" s="769"/>
    </row>
    <row r="14" spans="1:46" ht="19.5" customHeight="1" x14ac:dyDescent="0.2">
      <c r="B14" s="769"/>
    </row>
    <row r="15" spans="1:46" ht="19.5" customHeight="1" x14ac:dyDescent="0.2">
      <c r="B15" s="769"/>
    </row>
    <row r="16" spans="1:46" ht="19.5" customHeight="1" x14ac:dyDescent="0.2">
      <c r="B16" s="769"/>
    </row>
    <row r="17" spans="2:2" ht="19.5" customHeight="1" x14ac:dyDescent="0.2">
      <c r="B17" s="769"/>
    </row>
    <row r="18" spans="2:2" ht="19.5" customHeight="1" x14ac:dyDescent="0.2">
      <c r="B18" s="769"/>
    </row>
    <row r="19" spans="2:2" ht="19.5" customHeight="1" x14ac:dyDescent="0.2">
      <c r="B19" s="769"/>
    </row>
    <row r="20" spans="2:2" ht="19.5" customHeight="1" x14ac:dyDescent="0.2">
      <c r="B20" s="769"/>
    </row>
    <row r="21" spans="2:2" ht="19.5" customHeight="1" x14ac:dyDescent="0.2">
      <c r="B21" s="769"/>
    </row>
    <row r="22" spans="2:2" ht="19.5" customHeight="1" x14ac:dyDescent="0.2">
      <c r="B22" s="770"/>
    </row>
    <row r="23" spans="2:2" ht="19.5" customHeight="1" x14ac:dyDescent="0.2"/>
    <row r="24" spans="2:2" ht="19.5" customHeight="1" x14ac:dyDescent="0.2"/>
    <row r="25" spans="2:2" ht="19.5" customHeight="1" x14ac:dyDescent="0.2"/>
  </sheetData>
  <mergeCells count="1">
    <mergeCell ref="B6:B22"/>
  </mergeCells>
  <pageMargins left="0.75" right="0.75" top="1" bottom="1" header="0.5" footer="0.5"/>
  <pageSetup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BB59"/>
  </sheetPr>
  <dimension ref="A1:BD116"/>
  <sheetViews>
    <sheetView tabSelected="1" topLeftCell="E1" zoomScale="90" zoomScaleNormal="90" workbookViewId="0">
      <selection activeCell="I15" sqref="I15"/>
    </sheetView>
  </sheetViews>
  <sheetFormatPr defaultColWidth="8.85546875" defaultRowHeight="12.75" x14ac:dyDescent="0.2"/>
  <cols>
    <col min="1" max="1" width="7.140625" style="13" customWidth="1"/>
    <col min="2" max="2" width="13.28515625" style="13" customWidth="1"/>
    <col min="3" max="3" width="8.85546875" style="13" customWidth="1"/>
    <col min="4" max="4" width="34.85546875" style="13" bestFit="1" customWidth="1"/>
    <col min="5" max="5" width="16.42578125" style="13" customWidth="1"/>
    <col min="6" max="7" width="16.28515625" style="13" customWidth="1"/>
    <col min="8" max="8" width="16.42578125" style="13" customWidth="1"/>
    <col min="9" max="9" width="16.140625" style="13" bestFit="1" customWidth="1"/>
    <col min="10" max="10" width="15.85546875" style="13" bestFit="1" customWidth="1"/>
    <col min="11" max="11" width="14.7109375" style="13" customWidth="1"/>
    <col min="12" max="13" width="15.85546875" style="13" bestFit="1" customWidth="1"/>
    <col min="14" max="14" width="14.7109375" style="13" customWidth="1"/>
    <col min="15" max="16" width="16.140625" style="13" customWidth="1"/>
    <col min="17" max="17" width="14" style="13" bestFit="1" customWidth="1"/>
    <col min="18" max="18" width="13.7109375" style="13" customWidth="1"/>
    <col min="19" max="19" width="12.5703125" style="13" customWidth="1"/>
    <col min="20" max="21" width="9.28515625" style="13" customWidth="1"/>
    <col min="22" max="22" width="14" style="13" bestFit="1" customWidth="1"/>
    <col min="23" max="23" width="15.140625" style="13" customWidth="1"/>
    <col min="24" max="24" width="15.28515625" style="13" bestFit="1" customWidth="1"/>
    <col min="25" max="25" width="8.85546875" style="7"/>
    <col min="26" max="26" width="14.28515625" style="7" bestFit="1" customWidth="1"/>
    <col min="27" max="56" width="8.85546875" style="7"/>
    <col min="57" max="16384" width="8.85546875" style="13"/>
  </cols>
  <sheetData>
    <row r="1" spans="1:56" s="2" customFormat="1" ht="18" x14ac:dyDescent="0.25">
      <c r="A1" s="1" t="s">
        <v>219</v>
      </c>
    </row>
    <row r="2" spans="1:56" s="2" customFormat="1" ht="12.75" customHeight="1" x14ac:dyDescent="0.2">
      <c r="A2" s="42" t="s">
        <v>220</v>
      </c>
    </row>
    <row r="3" spans="1:56" s="2" customFormat="1" ht="12.75" customHeight="1" x14ac:dyDescent="0.2">
      <c r="A3" s="3" t="s">
        <v>221</v>
      </c>
    </row>
    <row r="4" spans="1:56" s="2" customFormat="1" ht="10.5" customHeight="1" x14ac:dyDescent="0.2">
      <c r="A4" s="40" t="s">
        <v>222</v>
      </c>
      <c r="B4" s="5"/>
      <c r="D4" s="5"/>
      <c r="F4" s="5"/>
      <c r="G4" s="5"/>
      <c r="H4" s="5"/>
      <c r="I4" s="5"/>
      <c r="J4" s="5"/>
      <c r="K4" s="6"/>
      <c r="L4" s="6"/>
      <c r="M4" s="6"/>
      <c r="N4" s="6"/>
      <c r="O4" s="5"/>
      <c r="P4" s="5"/>
    </row>
    <row r="5" spans="1:56" s="2" customFormat="1" ht="6" customHeight="1" x14ac:dyDescent="0.2">
      <c r="B5" s="5"/>
      <c r="D5" s="5"/>
      <c r="F5" s="5"/>
      <c r="G5" s="5"/>
      <c r="H5" s="5"/>
      <c r="I5" s="5"/>
      <c r="J5" s="5"/>
      <c r="K5" s="6"/>
      <c r="L5" s="6"/>
      <c r="M5" s="6"/>
      <c r="N5" s="6"/>
      <c r="O5" s="5"/>
      <c r="P5" s="5"/>
      <c r="Q5" s="726"/>
      <c r="R5" s="726"/>
      <c r="S5" s="726"/>
      <c r="T5" s="726"/>
      <c r="U5" s="726"/>
      <c r="V5" s="726"/>
      <c r="W5" s="726"/>
      <c r="X5" s="726"/>
    </row>
    <row r="6" spans="1:56" s="7" customFormat="1" ht="13.5" thickBot="1" x14ac:dyDescent="0.25">
      <c r="D6" s="43"/>
      <c r="F6" s="43"/>
      <c r="G6" s="9"/>
      <c r="H6" s="10"/>
      <c r="I6" s="11"/>
      <c r="J6" s="11"/>
      <c r="K6" s="12"/>
      <c r="L6" s="12"/>
      <c r="M6" s="12"/>
      <c r="N6" s="12"/>
      <c r="O6" s="9"/>
      <c r="P6" s="9"/>
      <c r="Q6" s="727"/>
      <c r="R6" s="727"/>
      <c r="S6" s="727"/>
      <c r="T6" s="727"/>
      <c r="U6" s="727"/>
      <c r="V6" s="727"/>
      <c r="W6" s="727"/>
      <c r="X6" s="727"/>
    </row>
    <row r="7" spans="1:56" ht="15.75" customHeight="1" thickBot="1" x14ac:dyDescent="0.25">
      <c r="A7" s="772"/>
      <c r="B7" s="772"/>
      <c r="C7" s="772"/>
      <c r="D7" s="772"/>
      <c r="E7" s="772"/>
      <c r="F7" s="773"/>
      <c r="G7" s="771" t="s">
        <v>223</v>
      </c>
      <c r="H7" s="772"/>
      <c r="I7" s="772"/>
      <c r="J7" s="772"/>
      <c r="K7" s="772"/>
      <c r="L7" s="772"/>
      <c r="M7" s="772"/>
      <c r="N7" s="772"/>
      <c r="O7" s="772"/>
      <c r="P7" s="772"/>
      <c r="Q7" s="772"/>
      <c r="R7" s="772"/>
      <c r="S7" s="772"/>
      <c r="T7" s="772"/>
      <c r="U7" s="772"/>
      <c r="V7" s="772"/>
      <c r="W7" s="772"/>
      <c r="X7" s="77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row>
    <row r="8" spans="1:56" s="41" customFormat="1" ht="39" thickBot="1" x14ac:dyDescent="0.25">
      <c r="A8" s="44" t="s">
        <v>8</v>
      </c>
      <c r="B8" s="45" t="s">
        <v>97</v>
      </c>
      <c r="C8" s="46" t="s">
        <v>98</v>
      </c>
      <c r="D8" s="45" t="s">
        <v>224</v>
      </c>
      <c r="E8" s="774" t="s">
        <v>225</v>
      </c>
      <c r="F8" s="775" t="s">
        <v>226</v>
      </c>
      <c r="G8" s="777" t="s">
        <v>227</v>
      </c>
      <c r="H8" s="778" t="s">
        <v>228</v>
      </c>
      <c r="I8" s="778" t="s">
        <v>229</v>
      </c>
      <c r="J8" s="778" t="s">
        <v>230</v>
      </c>
      <c r="K8" s="778" t="s">
        <v>231</v>
      </c>
      <c r="L8" s="778" t="s">
        <v>232</v>
      </c>
      <c r="M8" s="778" t="s">
        <v>233</v>
      </c>
      <c r="N8" s="778" t="s">
        <v>234</v>
      </c>
      <c r="O8" s="778" t="s">
        <v>235</v>
      </c>
      <c r="P8" s="778" t="s">
        <v>236</v>
      </c>
      <c r="Q8" s="778" t="s">
        <v>237</v>
      </c>
      <c r="R8" s="778" t="s">
        <v>238</v>
      </c>
      <c r="S8" s="778" t="s">
        <v>239</v>
      </c>
      <c r="T8" s="778" t="s">
        <v>240</v>
      </c>
      <c r="U8" s="778" t="s">
        <v>241</v>
      </c>
      <c r="V8" s="778" t="s">
        <v>242</v>
      </c>
      <c r="W8" s="778" t="s">
        <v>243</v>
      </c>
      <c r="X8" s="779" t="s">
        <v>244</v>
      </c>
    </row>
    <row r="9" spans="1:56" x14ac:dyDescent="0.2">
      <c r="A9" s="14" t="s">
        <v>16</v>
      </c>
      <c r="B9" s="15" t="s">
        <v>253</v>
      </c>
      <c r="C9" s="15"/>
      <c r="D9" s="16" t="s">
        <v>49</v>
      </c>
      <c r="E9" s="18" t="s">
        <v>270</v>
      </c>
      <c r="F9" s="16">
        <v>2023</v>
      </c>
      <c r="G9" s="321">
        <v>2467027</v>
      </c>
      <c r="H9" s="321">
        <v>9183481</v>
      </c>
      <c r="I9" s="320">
        <v>75645150</v>
      </c>
      <c r="J9" s="320">
        <f t="shared" ref="J9:J18" si="0">H9+I9</f>
        <v>84828631</v>
      </c>
      <c r="K9" s="319">
        <v>5973908</v>
      </c>
      <c r="L9" s="319">
        <v>119076728</v>
      </c>
      <c r="M9" s="319">
        <f t="shared" ref="M9:M18" si="1">K9+L9</f>
        <v>125050636</v>
      </c>
      <c r="N9" s="319">
        <f t="shared" ref="N9:N18" si="2">X9</f>
        <v>-11100760</v>
      </c>
      <c r="O9" s="319">
        <v>49547746</v>
      </c>
      <c r="P9" s="319">
        <v>57421483</v>
      </c>
      <c r="Q9" s="317">
        <f t="shared" ref="Q9:Q18" si="3">O9-P9</f>
        <v>-7873737</v>
      </c>
      <c r="R9" s="318">
        <f t="shared" ref="R9:R18" si="4">H9/K9</f>
        <v>1.5372652206897059</v>
      </c>
      <c r="S9" s="318">
        <f t="shared" ref="S9:S18" si="5">(G9*365)/P9</f>
        <v>15.681671875315375</v>
      </c>
      <c r="T9" s="318">
        <f t="shared" ref="T9:T18" si="6">M9/J9</f>
        <v>1.4741560075394828</v>
      </c>
      <c r="U9" s="318">
        <f t="shared" ref="U9:U18" si="7">Q9/O9</f>
        <v>-0.15891211277300082</v>
      </c>
      <c r="V9" s="317">
        <f t="shared" ref="V9:V17" si="8">G9-G20</f>
        <v>-2884397</v>
      </c>
      <c r="W9" s="317">
        <f t="shared" ref="W9:W18" si="9">X20</f>
        <v>-3227023</v>
      </c>
      <c r="X9" s="316">
        <f t="shared" ref="X9:X18" si="10">W9+Q9</f>
        <v>-11100760</v>
      </c>
      <c r="Y9" s="13"/>
      <c r="Z9" s="309"/>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row>
    <row r="10" spans="1:56" x14ac:dyDescent="0.2">
      <c r="A10" s="19" t="s">
        <v>16</v>
      </c>
      <c r="B10" s="20" t="s">
        <v>251</v>
      </c>
      <c r="C10" s="339"/>
      <c r="D10" s="303" t="s">
        <v>39</v>
      </c>
      <c r="E10" s="776" t="s">
        <v>270</v>
      </c>
      <c r="F10" s="303">
        <v>2023</v>
      </c>
      <c r="G10" s="337">
        <v>19253816</v>
      </c>
      <c r="H10" s="337">
        <v>26911956</v>
      </c>
      <c r="I10" s="332">
        <v>86314512</v>
      </c>
      <c r="J10" s="332">
        <f t="shared" si="0"/>
        <v>113226468</v>
      </c>
      <c r="K10" s="331">
        <v>8402294</v>
      </c>
      <c r="L10" s="331">
        <v>138450306</v>
      </c>
      <c r="M10" s="331">
        <f t="shared" si="1"/>
        <v>146852600</v>
      </c>
      <c r="N10" s="331">
        <f t="shared" si="2"/>
        <v>-7346653</v>
      </c>
      <c r="O10" s="331">
        <v>57134579</v>
      </c>
      <c r="P10" s="331">
        <v>61290789</v>
      </c>
      <c r="Q10" s="323">
        <f t="shared" si="3"/>
        <v>-4156210</v>
      </c>
      <c r="R10" s="324">
        <f t="shared" si="4"/>
        <v>3.2029295808977882</v>
      </c>
      <c r="S10" s="324">
        <f t="shared" si="5"/>
        <v>114.66066850599688</v>
      </c>
      <c r="T10" s="324">
        <f t="shared" si="6"/>
        <v>1.2969811970112854</v>
      </c>
      <c r="U10" s="324">
        <f t="shared" si="7"/>
        <v>-7.2744213272316227E-2</v>
      </c>
      <c r="V10" s="323">
        <f t="shared" si="8"/>
        <v>2327885</v>
      </c>
      <c r="W10" s="323">
        <f t="shared" si="9"/>
        <v>-3190443</v>
      </c>
      <c r="X10" s="322">
        <f t="shared" si="10"/>
        <v>-7346653</v>
      </c>
      <c r="Y10" s="13"/>
      <c r="Z10" s="309"/>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x14ac:dyDescent="0.2">
      <c r="A11" s="19" t="s">
        <v>16</v>
      </c>
      <c r="B11" s="20" t="s">
        <v>249</v>
      </c>
      <c r="C11" s="339"/>
      <c r="D11" s="305" t="s">
        <v>57</v>
      </c>
      <c r="E11" s="776" t="s">
        <v>270</v>
      </c>
      <c r="F11" s="303">
        <v>2023</v>
      </c>
      <c r="G11" s="337">
        <v>19892954</v>
      </c>
      <c r="H11" s="337">
        <f>19892954+6053601+1571297+542596+380990</f>
        <v>28441438</v>
      </c>
      <c r="I11" s="332">
        <f>116955029+1073233</f>
        <v>118028262</v>
      </c>
      <c r="J11" s="332">
        <f t="shared" si="0"/>
        <v>146469700</v>
      </c>
      <c r="K11" s="331">
        <f>4881713+1077940+391731</f>
        <v>6351384</v>
      </c>
      <c r="L11" s="331">
        <f>533581+267310+830000+650000+616553+93309167+41780029+56177103+239230</f>
        <v>194402973</v>
      </c>
      <c r="M11" s="331">
        <f t="shared" si="1"/>
        <v>200754357</v>
      </c>
      <c r="N11" s="331">
        <f t="shared" si="2"/>
        <v>-24905170</v>
      </c>
      <c r="O11" s="331">
        <v>70455479</v>
      </c>
      <c r="P11" s="331">
        <v>77597688</v>
      </c>
      <c r="Q11" s="323">
        <f t="shared" si="3"/>
        <v>-7142209</v>
      </c>
      <c r="R11" s="324">
        <f t="shared" si="4"/>
        <v>4.4779906237758578</v>
      </c>
      <c r="S11" s="324">
        <f t="shared" si="5"/>
        <v>93.571450350427966</v>
      </c>
      <c r="T11" s="324">
        <f t="shared" si="6"/>
        <v>1.3706203876979335</v>
      </c>
      <c r="U11" s="324">
        <f t="shared" si="7"/>
        <v>-0.1013719458212753</v>
      </c>
      <c r="V11" s="323">
        <f t="shared" si="8"/>
        <v>5719434</v>
      </c>
      <c r="W11" s="323">
        <f t="shared" si="9"/>
        <v>-17762961</v>
      </c>
      <c r="X11" s="322">
        <f t="shared" si="10"/>
        <v>-24905170</v>
      </c>
      <c r="Y11" s="13"/>
      <c r="Z11" s="309"/>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x14ac:dyDescent="0.2">
      <c r="A12" s="19" t="s">
        <v>16</v>
      </c>
      <c r="B12" s="20" t="s">
        <v>247</v>
      </c>
      <c r="C12" s="339"/>
      <c r="D12" s="303" t="s">
        <v>246</v>
      </c>
      <c r="E12" s="776" t="s">
        <v>270</v>
      </c>
      <c r="F12" s="303">
        <v>2023</v>
      </c>
      <c r="G12" s="337">
        <v>35043251</v>
      </c>
      <c r="H12" s="337">
        <v>44941251</v>
      </c>
      <c r="I12" s="332">
        <v>129393052</v>
      </c>
      <c r="J12" s="332">
        <f t="shared" si="0"/>
        <v>174334303</v>
      </c>
      <c r="K12" s="331">
        <v>11614563</v>
      </c>
      <c r="L12" s="331">
        <v>206119384</v>
      </c>
      <c r="M12" s="331">
        <f t="shared" si="1"/>
        <v>217733947</v>
      </c>
      <c r="N12" s="331">
        <f t="shared" si="2"/>
        <v>-6457312</v>
      </c>
      <c r="O12" s="331">
        <v>88550670</v>
      </c>
      <c r="P12" s="331">
        <v>93920507</v>
      </c>
      <c r="Q12" s="323">
        <f t="shared" si="3"/>
        <v>-5369837</v>
      </c>
      <c r="R12" s="324">
        <f t="shared" si="4"/>
        <v>3.8693880260497102</v>
      </c>
      <c r="S12" s="324">
        <f t="shared" si="5"/>
        <v>136.18736763207636</v>
      </c>
      <c r="T12" s="324">
        <f t="shared" si="6"/>
        <v>1.2489449480289603</v>
      </c>
      <c r="U12" s="324">
        <f t="shared" si="7"/>
        <v>-6.0641404520146491E-2</v>
      </c>
      <c r="V12" s="323">
        <f t="shared" si="8"/>
        <v>-869080</v>
      </c>
      <c r="W12" s="323">
        <f t="shared" si="9"/>
        <v>-1087475</v>
      </c>
      <c r="X12" s="322">
        <f t="shared" si="10"/>
        <v>-6457312</v>
      </c>
      <c r="Y12" s="13"/>
      <c r="Z12" s="309"/>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x14ac:dyDescent="0.2">
      <c r="A13" s="19" t="s">
        <v>16</v>
      </c>
      <c r="B13" s="20" t="s">
        <v>257</v>
      </c>
      <c r="C13" s="339"/>
      <c r="D13" s="303" t="s">
        <v>256</v>
      </c>
      <c r="E13" s="776" t="s">
        <v>270</v>
      </c>
      <c r="F13" s="303">
        <v>2023</v>
      </c>
      <c r="G13" s="337">
        <v>4730380</v>
      </c>
      <c r="H13" s="337">
        <v>5342738</v>
      </c>
      <c r="I13" s="332">
        <v>41382809</v>
      </c>
      <c r="J13" s="332">
        <f t="shared" si="0"/>
        <v>46725547</v>
      </c>
      <c r="K13" s="331">
        <v>3541417</v>
      </c>
      <c r="L13" s="331">
        <v>55591855</v>
      </c>
      <c r="M13" s="331">
        <f t="shared" si="1"/>
        <v>59133272</v>
      </c>
      <c r="N13" s="331">
        <f t="shared" si="2"/>
        <v>-3377831</v>
      </c>
      <c r="O13" s="331">
        <v>17237850</v>
      </c>
      <c r="P13" s="331">
        <v>20015057</v>
      </c>
      <c r="Q13" s="335">
        <f t="shared" si="3"/>
        <v>-2777207</v>
      </c>
      <c r="R13" s="336">
        <f t="shared" si="4"/>
        <v>1.5086441387727003</v>
      </c>
      <c r="S13" s="336">
        <f t="shared" si="5"/>
        <v>86.26449077811769</v>
      </c>
      <c r="T13" s="336">
        <f t="shared" si="6"/>
        <v>1.2655447778920599</v>
      </c>
      <c r="U13" s="336">
        <f t="shared" si="7"/>
        <v>-0.16111098541871521</v>
      </c>
      <c r="V13" s="323">
        <f t="shared" si="8"/>
        <v>1793506</v>
      </c>
      <c r="W13" s="323">
        <f t="shared" si="9"/>
        <v>-600624</v>
      </c>
      <c r="X13" s="322">
        <f t="shared" si="10"/>
        <v>-3377831</v>
      </c>
      <c r="Y13" s="13"/>
      <c r="Z13" s="309"/>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x14ac:dyDescent="0.2">
      <c r="A14" s="19" t="s">
        <v>16</v>
      </c>
      <c r="B14" s="339" t="s">
        <v>260</v>
      </c>
      <c r="C14" s="339"/>
      <c r="D14" s="305" t="s">
        <v>14</v>
      </c>
      <c r="E14" s="776" t="s">
        <v>270</v>
      </c>
      <c r="F14" s="303">
        <v>2023</v>
      </c>
      <c r="G14" s="337">
        <v>3149992</v>
      </c>
      <c r="H14" s="337">
        <f>3149992+775966+145045+52644</f>
        <v>4123647</v>
      </c>
      <c r="I14" s="332">
        <f>1670616+19604766+56753</f>
        <v>21332135</v>
      </c>
      <c r="J14" s="332">
        <f t="shared" si="0"/>
        <v>25455782</v>
      </c>
      <c r="K14" s="331">
        <f>496974</f>
        <v>496974</v>
      </c>
      <c r="L14" s="331">
        <f>85488+38490+255417+11411+21317083+7138482+26013</f>
        <v>28872384</v>
      </c>
      <c r="M14" s="331">
        <f t="shared" si="1"/>
        <v>29369358</v>
      </c>
      <c r="N14" s="331">
        <f t="shared" si="2"/>
        <v>727578</v>
      </c>
      <c r="O14" s="331">
        <v>8906596</v>
      </c>
      <c r="P14" s="331">
        <v>9462715</v>
      </c>
      <c r="Q14" s="335">
        <f t="shared" si="3"/>
        <v>-556119</v>
      </c>
      <c r="R14" s="336">
        <f t="shared" si="4"/>
        <v>8.2975105337502573</v>
      </c>
      <c r="S14" s="336">
        <f t="shared" si="5"/>
        <v>121.50287523189698</v>
      </c>
      <c r="T14" s="336">
        <f t="shared" si="6"/>
        <v>1.15374016009408</v>
      </c>
      <c r="U14" s="336">
        <f t="shared" si="7"/>
        <v>-6.2439005878340052E-2</v>
      </c>
      <c r="V14" s="323">
        <f t="shared" si="8"/>
        <v>1196716</v>
      </c>
      <c r="W14" s="323">
        <f t="shared" si="9"/>
        <v>1283697</v>
      </c>
      <c r="X14" s="322">
        <f t="shared" si="10"/>
        <v>727578</v>
      </c>
      <c r="Y14" s="13"/>
      <c r="Z14" s="309"/>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x14ac:dyDescent="0.2">
      <c r="A15" s="19" t="s">
        <v>16</v>
      </c>
      <c r="B15" s="339" t="s">
        <v>259</v>
      </c>
      <c r="C15" s="339"/>
      <c r="D15" s="305" t="s">
        <v>26</v>
      </c>
      <c r="E15" s="776" t="s">
        <v>270</v>
      </c>
      <c r="F15" s="303">
        <v>2023</v>
      </c>
      <c r="G15" s="337">
        <v>1809042</v>
      </c>
      <c r="H15" s="337">
        <f>1809042+259508+230027+32708</f>
        <v>2331285</v>
      </c>
      <c r="I15" s="332">
        <f>26589+9462545</f>
        <v>9489134</v>
      </c>
      <c r="J15" s="332">
        <f t="shared" si="0"/>
        <v>11820419</v>
      </c>
      <c r="K15" s="331">
        <f>429484+31495</f>
        <v>460979</v>
      </c>
      <c r="L15" s="331">
        <f>36247+118795+9974581+5065613+17164</f>
        <v>15212400</v>
      </c>
      <c r="M15" s="331">
        <f t="shared" si="1"/>
        <v>15673379</v>
      </c>
      <c r="N15" s="331">
        <f t="shared" si="2"/>
        <v>-564566</v>
      </c>
      <c r="O15" s="331">
        <v>5890713</v>
      </c>
      <c r="P15" s="331">
        <v>6501551</v>
      </c>
      <c r="Q15" s="335">
        <f t="shared" si="3"/>
        <v>-610838</v>
      </c>
      <c r="R15" s="336">
        <f t="shared" si="4"/>
        <v>5.0572477271198908</v>
      </c>
      <c r="S15" s="336">
        <f t="shared" si="5"/>
        <v>101.5604322722378</v>
      </c>
      <c r="T15" s="336">
        <f t="shared" si="6"/>
        <v>1.3259579884604766</v>
      </c>
      <c r="U15" s="336">
        <f t="shared" si="7"/>
        <v>-0.10369508750468746</v>
      </c>
      <c r="V15" s="323">
        <f t="shared" si="8"/>
        <v>551117</v>
      </c>
      <c r="W15" s="323">
        <f t="shared" si="9"/>
        <v>46272</v>
      </c>
      <c r="X15" s="322">
        <f t="shared" si="10"/>
        <v>-564566</v>
      </c>
      <c r="Y15" s="13"/>
      <c r="Z15" s="309"/>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x14ac:dyDescent="0.2">
      <c r="A16" s="19" t="s">
        <v>16</v>
      </c>
      <c r="B16" s="339" t="s">
        <v>264</v>
      </c>
      <c r="C16" s="339"/>
      <c r="D16" s="305" t="s">
        <v>30</v>
      </c>
      <c r="E16" s="776" t="s">
        <v>270</v>
      </c>
      <c r="F16" s="303">
        <v>2023</v>
      </c>
      <c r="G16" s="337">
        <v>406772</v>
      </c>
      <c r="H16" s="337">
        <f>406772+184759+871892+26797</f>
        <v>1490220</v>
      </c>
      <c r="I16" s="332">
        <f>4613571+18173573+90698</f>
        <v>22877842</v>
      </c>
      <c r="J16" s="332">
        <f t="shared" si="0"/>
        <v>24368062</v>
      </c>
      <c r="K16" s="331">
        <f>559499+10000+99623</f>
        <v>669122</v>
      </c>
      <c r="L16" s="331">
        <f>91667+60994+11331+38318+26393333+38717+53691+6424503+13189</f>
        <v>33125743</v>
      </c>
      <c r="M16" s="331">
        <f t="shared" si="1"/>
        <v>33794865</v>
      </c>
      <c r="N16" s="331">
        <f t="shared" si="2"/>
        <v>-3831450</v>
      </c>
      <c r="O16" s="331">
        <v>9158658</v>
      </c>
      <c r="P16" s="331">
        <v>10555774</v>
      </c>
      <c r="Q16" s="335">
        <f t="shared" si="3"/>
        <v>-1397116</v>
      </c>
      <c r="R16" s="336">
        <f t="shared" si="4"/>
        <v>2.2271274894563322</v>
      </c>
      <c r="S16" s="336">
        <f t="shared" si="5"/>
        <v>14.065456498026577</v>
      </c>
      <c r="T16" s="336">
        <f t="shared" si="6"/>
        <v>1.3868507475071263</v>
      </c>
      <c r="U16" s="336">
        <f t="shared" si="7"/>
        <v>-0.15254592976394576</v>
      </c>
      <c r="V16" s="323">
        <f t="shared" si="8"/>
        <v>312102</v>
      </c>
      <c r="W16" s="323">
        <f t="shared" si="9"/>
        <v>-2434334</v>
      </c>
      <c r="X16" s="322">
        <f t="shared" si="10"/>
        <v>-3831450</v>
      </c>
      <c r="Y16" s="13"/>
      <c r="Z16" s="309"/>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x14ac:dyDescent="0.2">
      <c r="A17" s="19" t="s">
        <v>16</v>
      </c>
      <c r="B17" s="339" t="s">
        <v>269</v>
      </c>
      <c r="C17" s="339"/>
      <c r="D17" s="305" t="s">
        <v>268</v>
      </c>
      <c r="E17" s="776" t="s">
        <v>270</v>
      </c>
      <c r="F17" s="303">
        <v>2023</v>
      </c>
      <c r="G17" s="337">
        <v>1280341</v>
      </c>
      <c r="H17" s="337">
        <f>1280341+108272+141699+83616</f>
        <v>1613928</v>
      </c>
      <c r="I17" s="332">
        <v>12562155</v>
      </c>
      <c r="J17" s="332">
        <f t="shared" si="0"/>
        <v>14176083</v>
      </c>
      <c r="K17" s="331">
        <f>366191+458855</f>
        <v>825046</v>
      </c>
      <c r="L17" s="331">
        <f>18343+635030+21660+13119146+26727+66007+10260+5166508</f>
        <v>19063681</v>
      </c>
      <c r="M17" s="331">
        <f t="shared" si="1"/>
        <v>19888727</v>
      </c>
      <c r="N17" s="331">
        <f t="shared" si="2"/>
        <v>-966116</v>
      </c>
      <c r="O17" s="331">
        <v>8177568</v>
      </c>
      <c r="P17" s="331">
        <v>8752456</v>
      </c>
      <c r="Q17" s="335">
        <f t="shared" si="3"/>
        <v>-574888</v>
      </c>
      <c r="R17" s="336">
        <f t="shared" si="4"/>
        <v>1.9561672924903581</v>
      </c>
      <c r="S17" s="336">
        <f t="shared" si="5"/>
        <v>53.393523486436266</v>
      </c>
      <c r="T17" s="336">
        <f t="shared" si="6"/>
        <v>1.4029776067197124</v>
      </c>
      <c r="U17" s="336">
        <f t="shared" si="7"/>
        <v>-7.0300607711241289E-2</v>
      </c>
      <c r="V17" s="323">
        <f t="shared" si="8"/>
        <v>700375</v>
      </c>
      <c r="W17" s="323">
        <f t="shared" si="9"/>
        <v>-391228</v>
      </c>
      <c r="X17" s="322">
        <f t="shared" si="10"/>
        <v>-966116</v>
      </c>
      <c r="Y17" s="13"/>
      <c r="Z17" s="309"/>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x14ac:dyDescent="0.2">
      <c r="A18" s="340" t="s">
        <v>16</v>
      </c>
      <c r="B18" s="339" t="s">
        <v>267</v>
      </c>
      <c r="C18" s="339"/>
      <c r="D18" s="305" t="s">
        <v>266</v>
      </c>
      <c r="E18" s="776" t="s">
        <v>270</v>
      </c>
      <c r="F18" s="303">
        <v>2023</v>
      </c>
      <c r="G18" s="337">
        <v>75250</v>
      </c>
      <c r="H18" s="337">
        <f>75250+123523</f>
        <v>198773</v>
      </c>
      <c r="I18" s="332">
        <f>486230+28550</f>
        <v>514780</v>
      </c>
      <c r="J18" s="332">
        <f t="shared" si="0"/>
        <v>713553</v>
      </c>
      <c r="K18" s="331">
        <f>120205+4000</f>
        <v>124205</v>
      </c>
      <c r="L18" s="331">
        <f>7763+1351+21184+12934</f>
        <v>43232</v>
      </c>
      <c r="M18" s="331">
        <f t="shared" si="1"/>
        <v>167437</v>
      </c>
      <c r="N18" s="331">
        <f t="shared" si="2"/>
        <v>620694</v>
      </c>
      <c r="O18" s="331">
        <v>1923047</v>
      </c>
      <c r="P18" s="331">
        <v>1381265</v>
      </c>
      <c r="Q18" s="335">
        <f t="shared" si="3"/>
        <v>541782</v>
      </c>
      <c r="R18" s="336">
        <f t="shared" si="4"/>
        <v>1.6003623042550621</v>
      </c>
      <c r="S18" s="336">
        <f t="shared" si="5"/>
        <v>19.88485192920982</v>
      </c>
      <c r="T18" s="336">
        <f t="shared" si="6"/>
        <v>0.23465250654120998</v>
      </c>
      <c r="U18" s="336">
        <f t="shared" si="7"/>
        <v>0.2817310237347293</v>
      </c>
      <c r="V18" s="323">
        <f>G18-G30</f>
        <v>75250</v>
      </c>
      <c r="W18" s="323">
        <f t="shared" si="9"/>
        <v>78912</v>
      </c>
      <c r="X18" s="322">
        <f t="shared" si="10"/>
        <v>620694</v>
      </c>
      <c r="Y18" s="13"/>
      <c r="Z18" s="309"/>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ht="13.5" thickBot="1" x14ac:dyDescent="0.25">
      <c r="A19" s="340"/>
      <c r="B19" s="339"/>
      <c r="C19" s="339"/>
      <c r="D19" s="305"/>
      <c r="E19" s="776"/>
      <c r="F19" s="338"/>
      <c r="G19" s="337"/>
      <c r="H19" s="337"/>
      <c r="I19" s="332"/>
      <c r="J19" s="332"/>
      <c r="K19" s="331"/>
      <c r="L19" s="331"/>
      <c r="M19" s="331"/>
      <c r="N19" s="331"/>
      <c r="O19" s="331"/>
      <c r="P19" s="331"/>
      <c r="Q19" s="335"/>
      <c r="R19" s="336"/>
      <c r="S19" s="336"/>
      <c r="T19" s="336"/>
      <c r="U19" s="336"/>
      <c r="V19" s="335"/>
      <c r="W19" s="335"/>
      <c r="X19" s="334"/>
      <c r="Y19" s="13"/>
      <c r="Z19" s="309"/>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x14ac:dyDescent="0.2">
      <c r="A20" s="14" t="s">
        <v>16</v>
      </c>
      <c r="B20" s="15" t="s">
        <v>253</v>
      </c>
      <c r="C20" s="15"/>
      <c r="D20" s="16" t="s">
        <v>49</v>
      </c>
      <c r="E20" s="18" t="s">
        <v>265</v>
      </c>
      <c r="F20" s="17">
        <v>2022</v>
      </c>
      <c r="G20" s="321">
        <v>5351424</v>
      </c>
      <c r="H20" s="321">
        <v>13199619</v>
      </c>
      <c r="I20" s="320">
        <v>73227409</v>
      </c>
      <c r="J20" s="320">
        <f t="shared" ref="J20:J29" si="11">H20+I20</f>
        <v>86427028</v>
      </c>
      <c r="K20" s="319">
        <v>3850156</v>
      </c>
      <c r="L20" s="319">
        <v>95095210</v>
      </c>
      <c r="M20" s="319">
        <f t="shared" ref="M20:M29" si="12">K20+L20</f>
        <v>98945366</v>
      </c>
      <c r="N20" s="319">
        <f t="shared" ref="N20:N29" si="13">X20</f>
        <v>-3227023</v>
      </c>
      <c r="O20" s="319">
        <v>44756841</v>
      </c>
      <c r="P20" s="319">
        <v>44690147</v>
      </c>
      <c r="Q20" s="317">
        <f t="shared" ref="Q20:Q29" si="14">O20-P20</f>
        <v>66694</v>
      </c>
      <c r="R20" s="318">
        <f t="shared" ref="R20:R29" si="15">H20/K20</f>
        <v>3.4283335532378429</v>
      </c>
      <c r="S20" s="318">
        <f t="shared" ref="S20:S29" si="16">(G20*365)/P20</f>
        <v>43.70694417272783</v>
      </c>
      <c r="T20" s="318">
        <f t="shared" ref="T20:T29" si="17">M20/J20</f>
        <v>1.1448428609624295</v>
      </c>
      <c r="U20" s="318">
        <f t="shared" ref="U20:U29" si="18">Q20/O20</f>
        <v>1.4901409149944251E-3</v>
      </c>
      <c r="V20" s="317">
        <f t="shared" ref="V20:V28" si="19">G20-G31</f>
        <v>2029636</v>
      </c>
      <c r="W20" s="317">
        <f>X31</f>
        <v>-3293717</v>
      </c>
      <c r="X20" s="316">
        <f t="shared" ref="X20:X29" si="20">W20+Q20</f>
        <v>-3227023</v>
      </c>
      <c r="Y20" s="13"/>
      <c r="Z20" s="309"/>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row>
    <row r="21" spans="1:56" x14ac:dyDescent="0.2">
      <c r="A21" s="19" t="s">
        <v>16</v>
      </c>
      <c r="B21" s="20" t="s">
        <v>251</v>
      </c>
      <c r="C21" s="339"/>
      <c r="D21" s="303" t="s">
        <v>39</v>
      </c>
      <c r="E21" s="776" t="s">
        <v>265</v>
      </c>
      <c r="F21" s="303">
        <v>2022</v>
      </c>
      <c r="G21" s="337">
        <v>16925931</v>
      </c>
      <c r="H21" s="337">
        <v>36248298</v>
      </c>
      <c r="I21" s="332">
        <v>77720941</v>
      </c>
      <c r="J21" s="332">
        <f t="shared" si="11"/>
        <v>113969239</v>
      </c>
      <c r="K21" s="331">
        <v>7013349</v>
      </c>
      <c r="L21" s="331">
        <v>112745429</v>
      </c>
      <c r="M21" s="331">
        <f t="shared" si="12"/>
        <v>119758778</v>
      </c>
      <c r="N21" s="331">
        <f t="shared" si="13"/>
        <v>-3190443</v>
      </c>
      <c r="O21" s="331">
        <v>58863142</v>
      </c>
      <c r="P21" s="331">
        <v>53927314</v>
      </c>
      <c r="Q21" s="323">
        <f t="shared" si="14"/>
        <v>4935828</v>
      </c>
      <c r="R21" s="324">
        <f t="shared" si="15"/>
        <v>5.1684720095919934</v>
      </c>
      <c r="S21" s="324">
        <f t="shared" si="16"/>
        <v>114.56095912731719</v>
      </c>
      <c r="T21" s="324">
        <f t="shared" si="17"/>
        <v>1.0507991371250622</v>
      </c>
      <c r="U21" s="324">
        <f t="shared" si="18"/>
        <v>8.3852608479513382E-2</v>
      </c>
      <c r="V21" s="323">
        <f t="shared" si="19"/>
        <v>-4323175</v>
      </c>
      <c r="W21" s="323">
        <f>X32+-1873999</f>
        <v>-8126271</v>
      </c>
      <c r="X21" s="322">
        <f t="shared" si="20"/>
        <v>-3190443</v>
      </c>
      <c r="Y21" s="13"/>
      <c r="Z21" s="309"/>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row>
    <row r="22" spans="1:56" x14ac:dyDescent="0.2">
      <c r="A22" s="19" t="s">
        <v>16</v>
      </c>
      <c r="B22" s="20" t="s">
        <v>249</v>
      </c>
      <c r="C22" s="339"/>
      <c r="D22" s="305" t="s">
        <v>57</v>
      </c>
      <c r="E22" s="776" t="s">
        <v>265</v>
      </c>
      <c r="F22" s="303">
        <v>2022</v>
      </c>
      <c r="G22" s="337">
        <v>14173520</v>
      </c>
      <c r="H22" s="337">
        <v>28596456</v>
      </c>
      <c r="I22" s="332">
        <v>118292445</v>
      </c>
      <c r="J22" s="332">
        <f t="shared" si="11"/>
        <v>146888901</v>
      </c>
      <c r="K22" s="331">
        <v>7091673</v>
      </c>
      <c r="L22" s="331">
        <v>163891213</v>
      </c>
      <c r="M22" s="331">
        <f t="shared" si="12"/>
        <v>170982886</v>
      </c>
      <c r="N22" s="331">
        <f t="shared" si="13"/>
        <v>-17762961</v>
      </c>
      <c r="O22" s="331">
        <v>68044631</v>
      </c>
      <c r="P22" s="331">
        <v>65067040</v>
      </c>
      <c r="Q22" s="323">
        <f t="shared" si="14"/>
        <v>2977591</v>
      </c>
      <c r="R22" s="324">
        <f t="shared" si="15"/>
        <v>4.0323991250019562</v>
      </c>
      <c r="S22" s="324">
        <f t="shared" si="16"/>
        <v>79.507763070211894</v>
      </c>
      <c r="T22" s="324">
        <f t="shared" si="17"/>
        <v>1.1640286286844777</v>
      </c>
      <c r="U22" s="324">
        <f t="shared" si="18"/>
        <v>4.3759381985626462E-2</v>
      </c>
      <c r="V22" s="323">
        <f t="shared" si="19"/>
        <v>-1852533</v>
      </c>
      <c r="W22" s="323">
        <f>X33+(-6787084)</f>
        <v>-20740552</v>
      </c>
      <c r="X22" s="322">
        <f t="shared" si="20"/>
        <v>-17762961</v>
      </c>
      <c r="Y22" s="13"/>
      <c r="Z22" s="309"/>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row>
    <row r="23" spans="1:56" x14ac:dyDescent="0.2">
      <c r="A23" s="19" t="s">
        <v>16</v>
      </c>
      <c r="B23" s="20" t="s">
        <v>247</v>
      </c>
      <c r="C23" s="339"/>
      <c r="D23" s="303" t="s">
        <v>246</v>
      </c>
      <c r="E23" s="776" t="s">
        <v>265</v>
      </c>
      <c r="F23" s="303">
        <v>2022</v>
      </c>
      <c r="G23" s="337">
        <v>35912331</v>
      </c>
      <c r="H23" s="337">
        <v>53998403</v>
      </c>
      <c r="I23" s="332">
        <v>118935599</v>
      </c>
      <c r="J23" s="332">
        <f t="shared" si="11"/>
        <v>172934002</v>
      </c>
      <c r="K23" s="331">
        <v>8655284</v>
      </c>
      <c r="L23" s="331">
        <v>169058361</v>
      </c>
      <c r="M23" s="331">
        <f t="shared" si="12"/>
        <v>177713645</v>
      </c>
      <c r="N23" s="331">
        <f t="shared" si="13"/>
        <v>-1087475</v>
      </c>
      <c r="O23" s="331">
        <v>83382198</v>
      </c>
      <c r="P23" s="331">
        <v>77995734</v>
      </c>
      <c r="Q23" s="323">
        <f t="shared" si="14"/>
        <v>5386464</v>
      </c>
      <c r="R23" s="324">
        <f t="shared" si="15"/>
        <v>6.2387788777352657</v>
      </c>
      <c r="S23" s="324">
        <f t="shared" si="16"/>
        <v>168.06048411570816</v>
      </c>
      <c r="T23" s="324">
        <f t="shared" si="17"/>
        <v>1.027638538082291</v>
      </c>
      <c r="U23" s="324">
        <f t="shared" si="18"/>
        <v>6.4599688293177401E-2</v>
      </c>
      <c r="V23" s="323">
        <f t="shared" si="19"/>
        <v>2388635</v>
      </c>
      <c r="W23" s="323">
        <f>X34</f>
        <v>-6473939</v>
      </c>
      <c r="X23" s="322">
        <f t="shared" si="20"/>
        <v>-1087475</v>
      </c>
      <c r="Y23" s="13"/>
      <c r="Z23" s="309"/>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row>
    <row r="24" spans="1:56" x14ac:dyDescent="0.2">
      <c r="A24" s="19" t="s">
        <v>16</v>
      </c>
      <c r="B24" s="20" t="s">
        <v>257</v>
      </c>
      <c r="C24" s="339"/>
      <c r="D24" s="303" t="s">
        <v>256</v>
      </c>
      <c r="E24" s="776" t="s">
        <v>265</v>
      </c>
      <c r="F24" s="303">
        <v>2022</v>
      </c>
      <c r="G24" s="337">
        <v>2936874</v>
      </c>
      <c r="H24" s="337">
        <v>4277446</v>
      </c>
      <c r="I24" s="332">
        <v>42366799</v>
      </c>
      <c r="J24" s="332">
        <f t="shared" si="11"/>
        <v>46644245</v>
      </c>
      <c r="K24" s="331">
        <v>1307329</v>
      </c>
      <c r="L24" s="331">
        <v>48187780</v>
      </c>
      <c r="M24" s="331">
        <f t="shared" si="12"/>
        <v>49495109</v>
      </c>
      <c r="N24" s="331">
        <f t="shared" si="13"/>
        <v>-600624</v>
      </c>
      <c r="O24" s="331">
        <v>16109245</v>
      </c>
      <c r="P24" s="331">
        <v>15832578</v>
      </c>
      <c r="Q24" s="335">
        <f t="shared" si="14"/>
        <v>276667</v>
      </c>
      <c r="R24" s="336">
        <f t="shared" si="15"/>
        <v>3.271897127654936</v>
      </c>
      <c r="S24" s="336">
        <f t="shared" si="16"/>
        <v>67.705904243768771</v>
      </c>
      <c r="T24" s="336">
        <f t="shared" si="17"/>
        <v>1.0611193085020456</v>
      </c>
      <c r="U24" s="336">
        <f t="shared" si="18"/>
        <v>1.7174423754806635E-2</v>
      </c>
      <c r="V24" s="323">
        <f t="shared" si="19"/>
        <v>1799049</v>
      </c>
      <c r="W24" s="323">
        <f>X35</f>
        <v>-877291</v>
      </c>
      <c r="X24" s="322">
        <f t="shared" si="20"/>
        <v>-600624</v>
      </c>
      <c r="Y24" s="13"/>
      <c r="Z24" s="309"/>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row>
    <row r="25" spans="1:56" x14ac:dyDescent="0.2">
      <c r="A25" s="19" t="s">
        <v>16</v>
      </c>
      <c r="B25" s="339" t="s">
        <v>260</v>
      </c>
      <c r="C25" s="339"/>
      <c r="D25" s="305" t="s">
        <v>14</v>
      </c>
      <c r="E25" s="776" t="s">
        <v>265</v>
      </c>
      <c r="F25" s="303">
        <v>2022</v>
      </c>
      <c r="G25" s="337">
        <v>1953276</v>
      </c>
      <c r="H25" s="337">
        <v>3186474</v>
      </c>
      <c r="I25" s="332">
        <v>21959888</v>
      </c>
      <c r="J25" s="332">
        <f t="shared" si="11"/>
        <v>25146362</v>
      </c>
      <c r="K25" s="331">
        <v>803781</v>
      </c>
      <c r="L25" s="331">
        <v>24976330</v>
      </c>
      <c r="M25" s="331">
        <f t="shared" si="12"/>
        <v>25780111</v>
      </c>
      <c r="N25" s="331">
        <f t="shared" si="13"/>
        <v>1283697</v>
      </c>
      <c r="O25" s="331">
        <v>11048016</v>
      </c>
      <c r="P25" s="331">
        <v>8492347</v>
      </c>
      <c r="Q25" s="335">
        <f t="shared" si="14"/>
        <v>2555669</v>
      </c>
      <c r="R25" s="336">
        <f t="shared" si="15"/>
        <v>3.9643559626316125</v>
      </c>
      <c r="S25" s="336">
        <f t="shared" si="16"/>
        <v>83.951555441622915</v>
      </c>
      <c r="T25" s="336">
        <f t="shared" si="17"/>
        <v>1.0252024129772728</v>
      </c>
      <c r="U25" s="336">
        <f t="shared" si="18"/>
        <v>0.23132379605532793</v>
      </c>
      <c r="V25" s="323">
        <f t="shared" si="19"/>
        <v>715284</v>
      </c>
      <c r="W25" s="323">
        <f>X36+1465756</f>
        <v>-1271972</v>
      </c>
      <c r="X25" s="322">
        <f t="shared" si="20"/>
        <v>1283697</v>
      </c>
      <c r="Y25" s="13"/>
      <c r="Z25" s="309"/>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row>
    <row r="26" spans="1:56" x14ac:dyDescent="0.2">
      <c r="A26" s="19" t="s">
        <v>16</v>
      </c>
      <c r="B26" s="339" t="s">
        <v>259</v>
      </c>
      <c r="C26" s="339"/>
      <c r="D26" s="305" t="s">
        <v>26</v>
      </c>
      <c r="E26" s="776" t="s">
        <v>265</v>
      </c>
      <c r="F26" s="303">
        <v>2022</v>
      </c>
      <c r="G26" s="337">
        <v>1257925</v>
      </c>
      <c r="H26" s="337">
        <v>1872458</v>
      </c>
      <c r="I26" s="332">
        <v>9894682</v>
      </c>
      <c r="J26" s="332">
        <f t="shared" si="11"/>
        <v>11767140</v>
      </c>
      <c r="K26" s="331">
        <v>575088</v>
      </c>
      <c r="L26" s="331">
        <v>12322750</v>
      </c>
      <c r="M26" s="331">
        <f t="shared" si="12"/>
        <v>12897838</v>
      </c>
      <c r="N26" s="331">
        <f t="shared" si="13"/>
        <v>46272</v>
      </c>
      <c r="O26" s="331">
        <v>5422920</v>
      </c>
      <c r="P26" s="331">
        <v>5225148</v>
      </c>
      <c r="Q26" s="335">
        <f t="shared" si="14"/>
        <v>197772</v>
      </c>
      <c r="R26" s="336">
        <f t="shared" si="15"/>
        <v>3.2559503936788805</v>
      </c>
      <c r="S26" s="336">
        <f t="shared" si="16"/>
        <v>87.871697605503229</v>
      </c>
      <c r="T26" s="336">
        <f t="shared" si="17"/>
        <v>1.0960894490929827</v>
      </c>
      <c r="U26" s="336">
        <f t="shared" si="18"/>
        <v>3.6469651036710848E-2</v>
      </c>
      <c r="V26" s="323">
        <f t="shared" si="19"/>
        <v>710307</v>
      </c>
      <c r="W26" s="323">
        <f>X37+-65182</f>
        <v>-151500</v>
      </c>
      <c r="X26" s="322">
        <f t="shared" si="20"/>
        <v>46272</v>
      </c>
      <c r="Y26" s="13"/>
      <c r="Z26" s="309"/>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row>
    <row r="27" spans="1:56" x14ac:dyDescent="0.2">
      <c r="A27" s="19" t="s">
        <v>16</v>
      </c>
      <c r="B27" s="339" t="s">
        <v>264</v>
      </c>
      <c r="C27" s="339"/>
      <c r="D27" s="305" t="s">
        <v>30</v>
      </c>
      <c r="E27" s="776" t="s">
        <v>265</v>
      </c>
      <c r="F27" s="303">
        <v>2022</v>
      </c>
      <c r="G27" s="337">
        <v>94670</v>
      </c>
      <c r="H27" s="337">
        <v>1537191</v>
      </c>
      <c r="I27" s="332">
        <v>23421377</v>
      </c>
      <c r="J27" s="332">
        <f t="shared" si="11"/>
        <v>24958568</v>
      </c>
      <c r="K27" s="331">
        <v>1001010</v>
      </c>
      <c r="L27" s="331">
        <v>29222454</v>
      </c>
      <c r="M27" s="331">
        <f t="shared" si="12"/>
        <v>30223464</v>
      </c>
      <c r="N27" s="331">
        <f t="shared" si="13"/>
        <v>-2434334</v>
      </c>
      <c r="O27" s="331">
        <v>9156249</v>
      </c>
      <c r="P27" s="331">
        <v>12237431</v>
      </c>
      <c r="Q27" s="335">
        <f t="shared" si="14"/>
        <v>-3081182</v>
      </c>
      <c r="R27" s="336">
        <f t="shared" si="15"/>
        <v>1.5356400035963678</v>
      </c>
      <c r="S27" s="336">
        <f t="shared" si="16"/>
        <v>2.8236767994851206</v>
      </c>
      <c r="T27" s="336">
        <f t="shared" si="17"/>
        <v>1.2109454356515967</v>
      </c>
      <c r="U27" s="336">
        <f t="shared" si="18"/>
        <v>-0.33651138146199389</v>
      </c>
      <c r="V27" s="323">
        <f t="shared" si="19"/>
        <v>-321871</v>
      </c>
      <c r="W27" s="323">
        <f>X38+-239947</f>
        <v>646848</v>
      </c>
      <c r="X27" s="322">
        <f t="shared" si="20"/>
        <v>-2434334</v>
      </c>
      <c r="Y27" s="13"/>
      <c r="Z27" s="309"/>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row>
    <row r="28" spans="1:56" x14ac:dyDescent="0.2">
      <c r="A28" s="19" t="s">
        <v>16</v>
      </c>
      <c r="B28" s="339" t="s">
        <v>269</v>
      </c>
      <c r="C28" s="339"/>
      <c r="D28" s="305" t="s">
        <v>268</v>
      </c>
      <c r="E28" s="776" t="s">
        <v>265</v>
      </c>
      <c r="F28" s="303">
        <v>2022</v>
      </c>
      <c r="G28" s="337">
        <v>579966</v>
      </c>
      <c r="H28" s="337">
        <f>579966+82066+534674</f>
        <v>1196706</v>
      </c>
      <c r="I28" s="332">
        <v>13389144</v>
      </c>
      <c r="J28" s="332">
        <f t="shared" si="11"/>
        <v>14585850</v>
      </c>
      <c r="K28" s="331">
        <v>1615012</v>
      </c>
      <c r="L28" s="331">
        <v>13681386</v>
      </c>
      <c r="M28" s="331">
        <f t="shared" si="12"/>
        <v>15296398</v>
      </c>
      <c r="N28" s="331">
        <f t="shared" si="13"/>
        <v>-391228</v>
      </c>
      <c r="O28" s="331">
        <v>5779736</v>
      </c>
      <c r="P28" s="331">
        <v>6089460</v>
      </c>
      <c r="Q28" s="335">
        <f t="shared" si="14"/>
        <v>-309724</v>
      </c>
      <c r="R28" s="336">
        <f t="shared" si="15"/>
        <v>0.74098892144454653</v>
      </c>
      <c r="S28" s="336">
        <f t="shared" si="16"/>
        <v>34.762949424086862</v>
      </c>
      <c r="T28" s="336">
        <f t="shared" si="17"/>
        <v>1.0487148846313379</v>
      </c>
      <c r="U28" s="336">
        <f t="shared" si="18"/>
        <v>-5.3587914742126631E-2</v>
      </c>
      <c r="V28" s="323">
        <f t="shared" si="19"/>
        <v>579966</v>
      </c>
      <c r="W28" s="323">
        <v>-81504</v>
      </c>
      <c r="X28" s="322">
        <f t="shared" si="20"/>
        <v>-391228</v>
      </c>
      <c r="Y28" s="13"/>
      <c r="Z28" s="309"/>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row>
    <row r="29" spans="1:56" x14ac:dyDescent="0.2">
      <c r="A29" s="340" t="s">
        <v>16</v>
      </c>
      <c r="B29" s="339" t="s">
        <v>267</v>
      </c>
      <c r="C29" s="339"/>
      <c r="D29" s="305" t="s">
        <v>266</v>
      </c>
      <c r="E29" s="776" t="s">
        <v>265</v>
      </c>
      <c r="F29" s="303">
        <v>2022</v>
      </c>
      <c r="G29" s="337">
        <v>38737.42</v>
      </c>
      <c r="H29" s="337">
        <f>79627.75</f>
        <v>79627.75</v>
      </c>
      <c r="I29" s="332">
        <v>0</v>
      </c>
      <c r="J29" s="332">
        <f t="shared" si="11"/>
        <v>79627.75</v>
      </c>
      <c r="K29" s="331">
        <v>716.2</v>
      </c>
      <c r="L29" s="331">
        <v>0</v>
      </c>
      <c r="M29" s="331">
        <f t="shared" si="12"/>
        <v>716.2</v>
      </c>
      <c r="N29" s="331">
        <f t="shared" si="13"/>
        <v>78912</v>
      </c>
      <c r="O29" s="331">
        <v>269076</v>
      </c>
      <c r="P29" s="331">
        <v>190164</v>
      </c>
      <c r="Q29" s="335">
        <f t="shared" si="14"/>
        <v>78912</v>
      </c>
      <c r="R29" s="336">
        <f t="shared" si="15"/>
        <v>111.18088522759005</v>
      </c>
      <c r="S29" s="336">
        <f t="shared" si="16"/>
        <v>74.352444731915597</v>
      </c>
      <c r="T29" s="336">
        <f t="shared" si="17"/>
        <v>8.9943518434214206E-3</v>
      </c>
      <c r="U29" s="336">
        <f t="shared" si="18"/>
        <v>0.29327030281407485</v>
      </c>
      <c r="V29" s="323">
        <f>G29-G41</f>
        <v>-17438528.579999998</v>
      </c>
      <c r="W29" s="323">
        <v>0</v>
      </c>
      <c r="X29" s="322">
        <f t="shared" si="20"/>
        <v>78912</v>
      </c>
      <c r="Y29" s="13"/>
      <c r="Z29" s="309"/>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row>
    <row r="30" spans="1:56" ht="13.5" thickBot="1" x14ac:dyDescent="0.25">
      <c r="A30" s="340"/>
      <c r="B30" s="339"/>
      <c r="C30" s="339"/>
      <c r="D30" s="305"/>
      <c r="E30" s="776"/>
      <c r="F30" s="338"/>
      <c r="G30" s="337"/>
      <c r="H30" s="337"/>
      <c r="I30" s="332"/>
      <c r="J30" s="332"/>
      <c r="K30" s="331"/>
      <c r="L30" s="331"/>
      <c r="M30" s="331"/>
      <c r="N30" s="331"/>
      <c r="O30" s="331"/>
      <c r="P30" s="331"/>
      <c r="Q30" s="335"/>
      <c r="R30" s="336"/>
      <c r="S30" s="336"/>
      <c r="T30" s="336"/>
      <c r="U30" s="336"/>
      <c r="V30" s="335"/>
      <c r="W30" s="335"/>
      <c r="X30" s="334"/>
      <c r="Y30" s="13"/>
      <c r="Z30" s="309"/>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row>
    <row r="31" spans="1:56" x14ac:dyDescent="0.2">
      <c r="A31" s="14" t="s">
        <v>16</v>
      </c>
      <c r="B31" s="15" t="s">
        <v>253</v>
      </c>
      <c r="C31" s="15"/>
      <c r="D31" s="16" t="s">
        <v>49</v>
      </c>
      <c r="E31" s="18" t="s">
        <v>263</v>
      </c>
      <c r="F31" s="17">
        <v>2021</v>
      </c>
      <c r="G31" s="321">
        <v>3321788</v>
      </c>
      <c r="H31" s="321">
        <v>11812060</v>
      </c>
      <c r="I31" s="320">
        <f>5352686+22341969</f>
        <v>27694655</v>
      </c>
      <c r="J31" s="320">
        <f t="shared" ref="J31:J38" si="21">H31+I31</f>
        <v>39506715</v>
      </c>
      <c r="K31" s="319">
        <v>3415821</v>
      </c>
      <c r="L31" s="319">
        <v>49328842</v>
      </c>
      <c r="M31" s="319">
        <f t="shared" ref="M31:M38" si="22">K31+L31</f>
        <v>52744663</v>
      </c>
      <c r="N31" s="319">
        <f t="shared" ref="N31:N38" si="23">X31</f>
        <v>-3293717</v>
      </c>
      <c r="O31" s="319">
        <v>33888463</v>
      </c>
      <c r="P31" s="319">
        <v>35384090</v>
      </c>
      <c r="Q31" s="317">
        <f t="shared" ref="Q31:Q38" si="24">O31-P31</f>
        <v>-1495627</v>
      </c>
      <c r="R31" s="318">
        <f t="shared" ref="R31:R38" si="25">H31/K31</f>
        <v>3.4580442007938941</v>
      </c>
      <c r="S31" s="318">
        <f t="shared" ref="S31:S38" si="26">(G31*365)/P31</f>
        <v>34.265474115626546</v>
      </c>
      <c r="T31" s="318">
        <f t="shared" ref="T31:T38" si="27">M31/J31</f>
        <v>1.3350809602873841</v>
      </c>
      <c r="U31" s="318">
        <f t="shared" ref="U31:U38" si="28">Q31/O31</f>
        <v>-4.4133810376705489E-2</v>
      </c>
      <c r="V31" s="317">
        <f t="shared" ref="V31:V38" si="29">G31-G40</f>
        <v>-2423870</v>
      </c>
      <c r="W31" s="317">
        <f t="shared" ref="W31:W37" si="30">X40</f>
        <v>-1798090</v>
      </c>
      <c r="X31" s="316">
        <f t="shared" ref="X31:X38" si="31">W31+Q31</f>
        <v>-3293717</v>
      </c>
      <c r="Y31" s="13"/>
      <c r="Z31" s="309"/>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row>
    <row r="32" spans="1:56" x14ac:dyDescent="0.2">
      <c r="A32" s="19" t="s">
        <v>16</v>
      </c>
      <c r="B32" s="20" t="s">
        <v>251</v>
      </c>
      <c r="C32" s="339"/>
      <c r="D32" s="303" t="s">
        <v>39</v>
      </c>
      <c r="E32" s="776" t="s">
        <v>263</v>
      </c>
      <c r="F32" s="303">
        <v>2021</v>
      </c>
      <c r="G32" s="337">
        <v>21249106</v>
      </c>
      <c r="H32" s="337">
        <v>34691889</v>
      </c>
      <c r="I32" s="332">
        <f>19305970+60741404</f>
        <v>80047374</v>
      </c>
      <c r="J32" s="332">
        <f t="shared" si="21"/>
        <v>114739263</v>
      </c>
      <c r="K32" s="331">
        <v>9124335</v>
      </c>
      <c r="L32" s="331">
        <v>127367667</v>
      </c>
      <c r="M32" s="331">
        <f t="shared" si="22"/>
        <v>136492002</v>
      </c>
      <c r="N32" s="331">
        <f t="shared" si="23"/>
        <v>-6252272</v>
      </c>
      <c r="O32" s="331">
        <v>48898160</v>
      </c>
      <c r="P32" s="331">
        <v>51376389</v>
      </c>
      <c r="Q32" s="323">
        <f t="shared" si="24"/>
        <v>-2478229</v>
      </c>
      <c r="R32" s="324">
        <f t="shared" si="25"/>
        <v>3.80212793589889</v>
      </c>
      <c r="S32" s="324">
        <f t="shared" si="26"/>
        <v>150.96280297161405</v>
      </c>
      <c r="T32" s="324">
        <f t="shared" si="27"/>
        <v>1.1895840920644576</v>
      </c>
      <c r="U32" s="324">
        <f t="shared" si="28"/>
        <v>-5.0681436683916121E-2</v>
      </c>
      <c r="V32" s="323">
        <f t="shared" si="29"/>
        <v>3771840</v>
      </c>
      <c r="W32" s="323">
        <f t="shared" si="30"/>
        <v>-3774043</v>
      </c>
      <c r="X32" s="322">
        <f t="shared" si="31"/>
        <v>-6252272</v>
      </c>
      <c r="Y32" s="13"/>
      <c r="Z32" s="309"/>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row>
    <row r="33" spans="1:56" x14ac:dyDescent="0.2">
      <c r="A33" s="19" t="s">
        <v>16</v>
      </c>
      <c r="B33" s="20" t="s">
        <v>249</v>
      </c>
      <c r="C33" s="339"/>
      <c r="D33" s="305" t="s">
        <v>57</v>
      </c>
      <c r="E33" s="776" t="s">
        <v>263</v>
      </c>
      <c r="F33" s="303">
        <v>2021</v>
      </c>
      <c r="G33" s="337">
        <v>16026053</v>
      </c>
      <c r="H33" s="337">
        <v>47465540</v>
      </c>
      <c r="I33" s="332">
        <f>32858123+78843930</f>
        <v>111702053</v>
      </c>
      <c r="J33" s="332">
        <f t="shared" si="21"/>
        <v>159167593</v>
      </c>
      <c r="K33" s="331">
        <v>9138260</v>
      </c>
      <c r="L33" s="331">
        <v>183906118</v>
      </c>
      <c r="M33" s="331">
        <f t="shared" si="22"/>
        <v>193044378</v>
      </c>
      <c r="N33" s="331">
        <f t="shared" si="23"/>
        <v>-13953468</v>
      </c>
      <c r="O33" s="331">
        <v>55227601</v>
      </c>
      <c r="P33" s="331">
        <v>59942016</v>
      </c>
      <c r="Q33" s="323">
        <f t="shared" si="24"/>
        <v>-4714415</v>
      </c>
      <c r="R33" s="324">
        <f t="shared" si="25"/>
        <v>5.1941551236230969</v>
      </c>
      <c r="S33" s="324">
        <f t="shared" si="26"/>
        <v>97.586129652362715</v>
      </c>
      <c r="T33" s="324">
        <f t="shared" si="27"/>
        <v>1.2128372011003521</v>
      </c>
      <c r="U33" s="324">
        <f t="shared" si="28"/>
        <v>-8.5363385601340894E-2</v>
      </c>
      <c r="V33" s="323">
        <f t="shared" si="29"/>
        <v>588132</v>
      </c>
      <c r="W33" s="323">
        <f t="shared" si="30"/>
        <v>-9239053</v>
      </c>
      <c r="X33" s="322">
        <f t="shared" si="31"/>
        <v>-13953468</v>
      </c>
      <c r="Y33" s="13"/>
      <c r="Z33" s="309"/>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1:56" x14ac:dyDescent="0.2">
      <c r="A34" s="19" t="s">
        <v>16</v>
      </c>
      <c r="B34" s="20" t="s">
        <v>247</v>
      </c>
      <c r="C34" s="339"/>
      <c r="D34" s="303" t="s">
        <v>246</v>
      </c>
      <c r="E34" s="776" t="s">
        <v>263</v>
      </c>
      <c r="F34" s="303">
        <v>2021</v>
      </c>
      <c r="G34" s="337">
        <v>33523696</v>
      </c>
      <c r="H34" s="337">
        <v>49731900</v>
      </c>
      <c r="I34" s="332">
        <f>23157638+97293378</f>
        <v>120451016</v>
      </c>
      <c r="J34" s="332">
        <f t="shared" si="21"/>
        <v>170182916</v>
      </c>
      <c r="K34" s="331">
        <v>8209219</v>
      </c>
      <c r="L34" s="331">
        <v>191059786</v>
      </c>
      <c r="M34" s="331">
        <f t="shared" si="22"/>
        <v>199269005</v>
      </c>
      <c r="N34" s="331">
        <f t="shared" si="23"/>
        <v>-6473939</v>
      </c>
      <c r="O34" s="331">
        <v>79621443</v>
      </c>
      <c r="P34" s="331">
        <v>78010817</v>
      </c>
      <c r="Q34" s="323">
        <f t="shared" si="24"/>
        <v>1610626</v>
      </c>
      <c r="R34" s="324">
        <f t="shared" si="25"/>
        <v>6.0580549745353363</v>
      </c>
      <c r="S34" s="324">
        <f t="shared" si="26"/>
        <v>156.85195349255218</v>
      </c>
      <c r="T34" s="324">
        <f t="shared" si="27"/>
        <v>1.1709107452360259</v>
      </c>
      <c r="U34" s="324">
        <f t="shared" si="28"/>
        <v>2.0228545719775514E-2</v>
      </c>
      <c r="V34" s="323">
        <f t="shared" si="29"/>
        <v>10117400</v>
      </c>
      <c r="W34" s="323">
        <f t="shared" si="30"/>
        <v>-8084565</v>
      </c>
      <c r="X34" s="322">
        <f t="shared" si="31"/>
        <v>-6473939</v>
      </c>
      <c r="Y34" s="13"/>
      <c r="Z34" s="309"/>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row>
    <row r="35" spans="1:56" x14ac:dyDescent="0.2">
      <c r="A35" s="19" t="s">
        <v>16</v>
      </c>
      <c r="B35" s="20" t="s">
        <v>257</v>
      </c>
      <c r="C35" s="339"/>
      <c r="D35" s="303" t="s">
        <v>256</v>
      </c>
      <c r="E35" s="776" t="s">
        <v>263</v>
      </c>
      <c r="F35" s="303">
        <v>2021</v>
      </c>
      <c r="G35" s="337">
        <v>1137825</v>
      </c>
      <c r="H35" s="337">
        <v>2750743</v>
      </c>
      <c r="I35" s="332">
        <v>238799</v>
      </c>
      <c r="J35" s="332">
        <f t="shared" si="21"/>
        <v>2989542</v>
      </c>
      <c r="K35" s="331">
        <v>1012512</v>
      </c>
      <c r="L35" s="331">
        <v>7388245</v>
      </c>
      <c r="M35" s="331">
        <f t="shared" si="22"/>
        <v>8400757</v>
      </c>
      <c r="N35" s="331">
        <f t="shared" si="23"/>
        <v>-877291</v>
      </c>
      <c r="O35" s="331">
        <v>9913438</v>
      </c>
      <c r="P35" s="331">
        <v>10646356</v>
      </c>
      <c r="Q35" s="335">
        <f t="shared" si="24"/>
        <v>-732918</v>
      </c>
      <c r="R35" s="336">
        <f t="shared" si="25"/>
        <v>2.7167510113460382</v>
      </c>
      <c r="S35" s="336">
        <f t="shared" si="26"/>
        <v>39.009227664376432</v>
      </c>
      <c r="T35" s="336">
        <f t="shared" si="27"/>
        <v>2.8100481612233579</v>
      </c>
      <c r="U35" s="336">
        <f t="shared" si="28"/>
        <v>-7.3931768171647413E-2</v>
      </c>
      <c r="V35" s="323">
        <f t="shared" si="29"/>
        <v>-165610</v>
      </c>
      <c r="W35" s="323">
        <f t="shared" si="30"/>
        <v>-144373</v>
      </c>
      <c r="X35" s="322">
        <f t="shared" si="31"/>
        <v>-877291</v>
      </c>
      <c r="Y35" s="13"/>
      <c r="Z35" s="309"/>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row>
    <row r="36" spans="1:56" x14ac:dyDescent="0.2">
      <c r="A36" s="19" t="s">
        <v>16</v>
      </c>
      <c r="B36" s="339" t="s">
        <v>260</v>
      </c>
      <c r="C36" s="339"/>
      <c r="D36" s="305" t="s">
        <v>14</v>
      </c>
      <c r="E36" s="776" t="s">
        <v>263</v>
      </c>
      <c r="F36" s="303">
        <v>2021</v>
      </c>
      <c r="G36" s="337">
        <v>1237992</v>
      </c>
      <c r="H36" s="337">
        <v>5163480</v>
      </c>
      <c r="I36" s="332">
        <f>1364986+17726545</f>
        <v>19091531</v>
      </c>
      <c r="J36" s="332">
        <f t="shared" si="21"/>
        <v>24255011</v>
      </c>
      <c r="K36" s="331">
        <v>1462915</v>
      </c>
      <c r="L36" s="331">
        <v>29256863</v>
      </c>
      <c r="M36" s="331">
        <f t="shared" si="22"/>
        <v>30719778</v>
      </c>
      <c r="N36" s="331">
        <f t="shared" si="23"/>
        <v>-2737728</v>
      </c>
      <c r="O36" s="331">
        <v>7912472</v>
      </c>
      <c r="P36" s="331">
        <v>8647433</v>
      </c>
      <c r="Q36" s="335">
        <f t="shared" si="24"/>
        <v>-734961</v>
      </c>
      <c r="R36" s="336">
        <f t="shared" si="25"/>
        <v>3.5295830584825501</v>
      </c>
      <c r="S36" s="336">
        <f t="shared" si="26"/>
        <v>52.254475981484909</v>
      </c>
      <c r="T36" s="336">
        <f t="shared" si="27"/>
        <v>1.266533253685187</v>
      </c>
      <c r="U36" s="336">
        <f t="shared" si="28"/>
        <v>-9.2886395048222603E-2</v>
      </c>
      <c r="V36" s="323">
        <f t="shared" si="29"/>
        <v>-597031</v>
      </c>
      <c r="W36" s="323">
        <f t="shared" si="30"/>
        <v>-2002767</v>
      </c>
      <c r="X36" s="322">
        <f t="shared" si="31"/>
        <v>-2737728</v>
      </c>
      <c r="Y36" s="13"/>
      <c r="Z36" s="309"/>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row>
    <row r="37" spans="1:56" x14ac:dyDescent="0.2">
      <c r="A37" s="19" t="s">
        <v>16</v>
      </c>
      <c r="B37" s="339" t="s">
        <v>259</v>
      </c>
      <c r="C37" s="339"/>
      <c r="D37" s="305" t="s">
        <v>26</v>
      </c>
      <c r="E37" s="776" t="s">
        <v>263</v>
      </c>
      <c r="F37" s="303">
        <v>2021</v>
      </c>
      <c r="G37" s="337">
        <v>547618</v>
      </c>
      <c r="H37" s="337">
        <v>1217935</v>
      </c>
      <c r="I37" s="332">
        <v>119366</v>
      </c>
      <c r="J37" s="332">
        <f t="shared" si="21"/>
        <v>1337301</v>
      </c>
      <c r="K37" s="331">
        <v>396782</v>
      </c>
      <c r="L37" s="331">
        <v>3233278</v>
      </c>
      <c r="M37" s="331">
        <f t="shared" si="22"/>
        <v>3630060</v>
      </c>
      <c r="N37" s="331">
        <f t="shared" si="23"/>
        <v>-86318</v>
      </c>
      <c r="O37" s="331">
        <v>4551727</v>
      </c>
      <c r="P37" s="331">
        <v>4772221</v>
      </c>
      <c r="Q37" s="335">
        <f t="shared" si="24"/>
        <v>-220494</v>
      </c>
      <c r="R37" s="336">
        <f t="shared" si="25"/>
        <v>3.0695318840068349</v>
      </c>
      <c r="S37" s="336">
        <f t="shared" si="26"/>
        <v>41.884181390593604</v>
      </c>
      <c r="T37" s="336">
        <f t="shared" si="27"/>
        <v>2.7144674235643285</v>
      </c>
      <c r="U37" s="336">
        <f t="shared" si="28"/>
        <v>-4.844183317672611E-2</v>
      </c>
      <c r="V37" s="323">
        <f t="shared" si="29"/>
        <v>-68709</v>
      </c>
      <c r="W37" s="323">
        <f t="shared" si="30"/>
        <v>134176</v>
      </c>
      <c r="X37" s="322">
        <f t="shared" si="31"/>
        <v>-86318</v>
      </c>
      <c r="Y37" s="13"/>
      <c r="Z37" s="309"/>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row>
    <row r="38" spans="1:56" x14ac:dyDescent="0.2">
      <c r="A38" s="19" t="s">
        <v>16</v>
      </c>
      <c r="B38" s="339" t="s">
        <v>264</v>
      </c>
      <c r="C38" s="339"/>
      <c r="D38" s="305" t="s">
        <v>30</v>
      </c>
      <c r="E38" s="776" t="s">
        <v>263</v>
      </c>
      <c r="F38" s="303">
        <v>2021</v>
      </c>
      <c r="G38" s="337">
        <v>416541</v>
      </c>
      <c r="H38" s="337">
        <v>627841</v>
      </c>
      <c r="I38" s="332">
        <v>605069</v>
      </c>
      <c r="J38" s="332">
        <f t="shared" si="21"/>
        <v>1232910</v>
      </c>
      <c r="K38" s="331">
        <v>368298</v>
      </c>
      <c r="L38" s="331">
        <v>481466</v>
      </c>
      <c r="M38" s="331">
        <f t="shared" si="22"/>
        <v>849764</v>
      </c>
      <c r="N38" s="331">
        <f t="shared" si="23"/>
        <v>886795</v>
      </c>
      <c r="O38" s="331">
        <v>5716652</v>
      </c>
      <c r="P38" s="331">
        <v>4829857</v>
      </c>
      <c r="Q38" s="335">
        <f t="shared" si="24"/>
        <v>886795</v>
      </c>
      <c r="R38" s="336">
        <f t="shared" si="25"/>
        <v>1.7047092300256856</v>
      </c>
      <c r="S38" s="336">
        <f t="shared" si="26"/>
        <v>31.478668001971901</v>
      </c>
      <c r="T38" s="336">
        <f t="shared" si="27"/>
        <v>0.68923441289307408</v>
      </c>
      <c r="U38" s="336">
        <f t="shared" si="28"/>
        <v>0.15512488778396866</v>
      </c>
      <c r="V38" s="323">
        <f t="shared" si="29"/>
        <v>416541</v>
      </c>
      <c r="W38" s="323">
        <v>0</v>
      </c>
      <c r="X38" s="322">
        <f t="shared" si="31"/>
        <v>886795</v>
      </c>
      <c r="Y38" s="13"/>
      <c r="Z38" s="309"/>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row>
    <row r="39" spans="1:56" ht="13.5" thickBot="1" x14ac:dyDescent="0.25">
      <c r="A39" s="340"/>
      <c r="B39" s="339"/>
      <c r="C39" s="339"/>
      <c r="D39" s="305"/>
      <c r="E39" s="776"/>
      <c r="F39" s="338"/>
      <c r="G39" s="337"/>
      <c r="H39" s="337"/>
      <c r="I39" s="332"/>
      <c r="J39" s="332"/>
      <c r="K39" s="331"/>
      <c r="L39" s="331"/>
      <c r="M39" s="331"/>
      <c r="N39" s="331"/>
      <c r="O39" s="331"/>
      <c r="P39" s="331"/>
      <c r="Q39" s="335"/>
      <c r="R39" s="336"/>
      <c r="S39" s="336"/>
      <c r="T39" s="336"/>
      <c r="U39" s="336"/>
      <c r="V39" s="335"/>
      <c r="W39" s="335"/>
      <c r="X39" s="334"/>
      <c r="Y39" s="13"/>
      <c r="Z39" s="309"/>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row>
    <row r="40" spans="1:56" x14ac:dyDescent="0.2">
      <c r="A40" s="14" t="s">
        <v>16</v>
      </c>
      <c r="B40" s="15" t="s">
        <v>253</v>
      </c>
      <c r="C40" s="15"/>
      <c r="D40" s="16" t="s">
        <v>49</v>
      </c>
      <c r="E40" s="18" t="s">
        <v>262</v>
      </c>
      <c r="F40" s="17">
        <v>2020</v>
      </c>
      <c r="G40" s="321">
        <v>5745658</v>
      </c>
      <c r="H40" s="321">
        <v>8836710</v>
      </c>
      <c r="I40" s="320">
        <f>2565331+10763210</f>
        <v>13328541</v>
      </c>
      <c r="J40" s="320">
        <f t="shared" ref="J40:J46" si="32">H40+I40</f>
        <v>22165251</v>
      </c>
      <c r="K40" s="319">
        <v>2292581</v>
      </c>
      <c r="L40" s="319">
        <v>31197332</v>
      </c>
      <c r="M40" s="319">
        <f t="shared" ref="M40:M46" si="33">K40+L40</f>
        <v>33489913</v>
      </c>
      <c r="N40" s="319">
        <f t="shared" ref="N40:N46" si="34">X40</f>
        <v>-1798090</v>
      </c>
      <c r="O40" s="319">
        <v>22316496</v>
      </c>
      <c r="P40" s="319">
        <v>22613494</v>
      </c>
      <c r="Q40" s="317">
        <f t="shared" ref="Q40:Q46" si="35">O40-P40</f>
        <v>-296998</v>
      </c>
      <c r="R40" s="318">
        <f t="shared" ref="R40:R46" si="36">H40/K40</f>
        <v>3.8544810412369293</v>
      </c>
      <c r="S40" s="318">
        <f t="shared" ref="S40:S46" si="37">(G40*365)/P40</f>
        <v>92.73954613117283</v>
      </c>
      <c r="T40" s="318">
        <f t="shared" ref="T40:T46" si="38">M40/J40</f>
        <v>1.5109196372285612</v>
      </c>
      <c r="U40" s="318">
        <f t="shared" ref="U40:U46" si="39">Q40/O40</f>
        <v>-1.3308451290919506E-2</v>
      </c>
      <c r="V40" s="317">
        <f t="shared" ref="V40:V46" si="40">G40-G48</f>
        <v>3630191</v>
      </c>
      <c r="W40" s="317">
        <f t="shared" ref="W40:W46" si="41">X48</f>
        <v>-1501092</v>
      </c>
      <c r="X40" s="316">
        <f t="shared" ref="X40:X46" si="42">W40+Q40</f>
        <v>-1798090</v>
      </c>
      <c r="Y40" s="13"/>
      <c r="Z40" s="309"/>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row>
    <row r="41" spans="1:56" x14ac:dyDescent="0.2">
      <c r="A41" s="19" t="s">
        <v>16</v>
      </c>
      <c r="B41" s="20" t="s">
        <v>251</v>
      </c>
      <c r="C41" s="339"/>
      <c r="D41" s="303" t="s">
        <v>39</v>
      </c>
      <c r="E41" s="776" t="s">
        <v>262</v>
      </c>
      <c r="F41" s="303">
        <v>2020</v>
      </c>
      <c r="G41" s="337">
        <v>17477266</v>
      </c>
      <c r="H41" s="337">
        <v>29494911</v>
      </c>
      <c r="I41" s="332">
        <f>17579072+51334792</f>
        <v>68913864</v>
      </c>
      <c r="J41" s="332">
        <f t="shared" si="32"/>
        <v>98408775</v>
      </c>
      <c r="K41" s="331">
        <v>7524987</v>
      </c>
      <c r="L41" s="331">
        <v>112577800</v>
      </c>
      <c r="M41" s="331">
        <f t="shared" si="33"/>
        <v>120102787</v>
      </c>
      <c r="N41" s="331">
        <f t="shared" si="34"/>
        <v>-3774043</v>
      </c>
      <c r="O41" s="331">
        <v>47744805</v>
      </c>
      <c r="P41" s="331">
        <v>49075438</v>
      </c>
      <c r="Q41" s="323">
        <f t="shared" si="35"/>
        <v>-1330633</v>
      </c>
      <c r="R41" s="324">
        <f t="shared" si="36"/>
        <v>3.9195962730566842</v>
      </c>
      <c r="S41" s="324">
        <f t="shared" si="37"/>
        <v>129.98767509726557</v>
      </c>
      <c r="T41" s="324">
        <f t="shared" si="38"/>
        <v>1.2204479427774606</v>
      </c>
      <c r="U41" s="324">
        <f t="shared" si="39"/>
        <v>-2.7869691791599108E-2</v>
      </c>
      <c r="V41" s="323">
        <f t="shared" si="40"/>
        <v>8176734</v>
      </c>
      <c r="W41" s="323">
        <f t="shared" si="41"/>
        <v>-2443410</v>
      </c>
      <c r="X41" s="322">
        <f t="shared" si="42"/>
        <v>-3774043</v>
      </c>
      <c r="Y41" s="13"/>
      <c r="Z41" s="309"/>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row>
    <row r="42" spans="1:56" x14ac:dyDescent="0.2">
      <c r="A42" s="19" t="s">
        <v>16</v>
      </c>
      <c r="B42" s="20" t="s">
        <v>249</v>
      </c>
      <c r="C42" s="339"/>
      <c r="D42" s="305" t="s">
        <v>57</v>
      </c>
      <c r="E42" s="776" t="s">
        <v>262</v>
      </c>
      <c r="F42" s="303">
        <v>2020</v>
      </c>
      <c r="G42" s="337">
        <v>15437921</v>
      </c>
      <c r="H42" s="337">
        <v>35618766</v>
      </c>
      <c r="I42" s="332">
        <f>21401756+82101148</f>
        <v>103502904</v>
      </c>
      <c r="J42" s="332">
        <f t="shared" si="32"/>
        <v>139121670</v>
      </c>
      <c r="K42" s="331">
        <v>6975215</v>
      </c>
      <c r="L42" s="331">
        <v>157922380</v>
      </c>
      <c r="M42" s="331">
        <f t="shared" si="33"/>
        <v>164897595</v>
      </c>
      <c r="N42" s="331">
        <f t="shared" si="34"/>
        <v>-9239053</v>
      </c>
      <c r="O42" s="331">
        <v>51389004</v>
      </c>
      <c r="P42" s="331">
        <v>52644289</v>
      </c>
      <c r="Q42" s="323">
        <f t="shared" si="35"/>
        <v>-1255285</v>
      </c>
      <c r="R42" s="324">
        <f t="shared" si="36"/>
        <v>5.1064757143686608</v>
      </c>
      <c r="S42" s="324">
        <f t="shared" si="37"/>
        <v>107.03613387199512</v>
      </c>
      <c r="T42" s="324">
        <f t="shared" si="38"/>
        <v>1.1852761327548755</v>
      </c>
      <c r="U42" s="324">
        <f t="shared" si="39"/>
        <v>-2.4427112850834782E-2</v>
      </c>
      <c r="V42" s="323">
        <f t="shared" si="40"/>
        <v>10911089</v>
      </c>
      <c r="W42" s="323">
        <f t="shared" si="41"/>
        <v>-7983768</v>
      </c>
      <c r="X42" s="322">
        <f t="shared" si="42"/>
        <v>-9239053</v>
      </c>
      <c r="Y42" s="13"/>
      <c r="Z42" s="309"/>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row>
    <row r="43" spans="1:56" x14ac:dyDescent="0.2">
      <c r="A43" s="19" t="s">
        <v>16</v>
      </c>
      <c r="B43" s="20" t="s">
        <v>247</v>
      </c>
      <c r="C43" s="339"/>
      <c r="D43" s="303" t="s">
        <v>246</v>
      </c>
      <c r="E43" s="776" t="s">
        <v>262</v>
      </c>
      <c r="F43" s="303">
        <v>2020</v>
      </c>
      <c r="G43" s="337">
        <v>23406296</v>
      </c>
      <c r="H43" s="337">
        <v>36003039</v>
      </c>
      <c r="I43" s="332">
        <f>16874661+74831127</f>
        <v>91705788</v>
      </c>
      <c r="J43" s="332">
        <f t="shared" si="32"/>
        <v>127708827</v>
      </c>
      <c r="K43" s="331">
        <f>7149324</f>
        <v>7149324</v>
      </c>
      <c r="L43" s="331">
        <f>152627447</f>
        <v>152627447</v>
      </c>
      <c r="M43" s="331">
        <f t="shared" si="33"/>
        <v>159776771</v>
      </c>
      <c r="N43" s="331">
        <f t="shared" si="34"/>
        <v>-8084565</v>
      </c>
      <c r="O43" s="331">
        <v>76127725</v>
      </c>
      <c r="P43" s="331">
        <v>75053572</v>
      </c>
      <c r="Q43" s="323">
        <f t="shared" si="35"/>
        <v>1074153</v>
      </c>
      <c r="R43" s="324">
        <f t="shared" si="36"/>
        <v>5.0358661881878621</v>
      </c>
      <c r="S43" s="324">
        <f t="shared" si="37"/>
        <v>113.82933299963392</v>
      </c>
      <c r="T43" s="324">
        <f t="shared" si="38"/>
        <v>1.2511020166209812</v>
      </c>
      <c r="U43" s="324">
        <f t="shared" si="39"/>
        <v>1.4109879153751146E-2</v>
      </c>
      <c r="V43" s="323">
        <f t="shared" si="40"/>
        <v>7438637</v>
      </c>
      <c r="W43" s="323">
        <f t="shared" si="41"/>
        <v>-9158718</v>
      </c>
      <c r="X43" s="322">
        <f t="shared" si="42"/>
        <v>-8084565</v>
      </c>
      <c r="Y43" s="13"/>
      <c r="Z43" s="309"/>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row>
    <row r="44" spans="1:56" x14ac:dyDescent="0.2">
      <c r="A44" s="19" t="s">
        <v>16</v>
      </c>
      <c r="B44" s="20" t="s">
        <v>257</v>
      </c>
      <c r="C44" s="339"/>
      <c r="D44" s="303" t="s">
        <v>256</v>
      </c>
      <c r="E44" s="776" t="s">
        <v>262</v>
      </c>
      <c r="F44" s="303">
        <v>2020</v>
      </c>
      <c r="G44" s="337">
        <v>1303435</v>
      </c>
      <c r="H44" s="337">
        <v>2099483</v>
      </c>
      <c r="I44" s="332">
        <v>377205</v>
      </c>
      <c r="J44" s="332">
        <f t="shared" si="32"/>
        <v>2476688</v>
      </c>
      <c r="K44" s="331">
        <v>700422</v>
      </c>
      <c r="L44" s="331">
        <v>5804308</v>
      </c>
      <c r="M44" s="331">
        <f t="shared" si="33"/>
        <v>6504730</v>
      </c>
      <c r="N44" s="331">
        <f t="shared" si="34"/>
        <v>-144373</v>
      </c>
      <c r="O44" s="331">
        <v>9341995</v>
      </c>
      <c r="P44" s="331">
        <v>9382972</v>
      </c>
      <c r="Q44" s="335">
        <f t="shared" si="35"/>
        <v>-40977</v>
      </c>
      <c r="R44" s="336">
        <f t="shared" si="36"/>
        <v>2.9974543917809551</v>
      </c>
      <c r="S44" s="336">
        <f t="shared" si="37"/>
        <v>50.703953395576583</v>
      </c>
      <c r="T44" s="336">
        <f t="shared" si="38"/>
        <v>2.6263824914563321</v>
      </c>
      <c r="U44" s="336">
        <f t="shared" si="39"/>
        <v>-4.3863221934929315E-3</v>
      </c>
      <c r="V44" s="323">
        <f t="shared" si="40"/>
        <v>864176</v>
      </c>
      <c r="W44" s="323">
        <f t="shared" si="41"/>
        <v>-103396</v>
      </c>
      <c r="X44" s="322">
        <f t="shared" si="42"/>
        <v>-144373</v>
      </c>
      <c r="Y44" s="13"/>
      <c r="Z44" s="309"/>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row>
    <row r="45" spans="1:56" x14ac:dyDescent="0.2">
      <c r="A45" s="19" t="s">
        <v>16</v>
      </c>
      <c r="B45" s="339" t="s">
        <v>260</v>
      </c>
      <c r="C45" s="339"/>
      <c r="D45" s="305" t="s">
        <v>14</v>
      </c>
      <c r="E45" s="776" t="s">
        <v>262</v>
      </c>
      <c r="F45" s="303">
        <v>2020</v>
      </c>
      <c r="G45" s="337">
        <v>1835023</v>
      </c>
      <c r="H45" s="337">
        <v>4295111</v>
      </c>
      <c r="I45" s="332">
        <f>15796173+2109616</f>
        <v>17905789</v>
      </c>
      <c r="J45" s="332">
        <f t="shared" si="32"/>
        <v>22200900</v>
      </c>
      <c r="K45" s="331">
        <v>2036637</v>
      </c>
      <c r="L45" s="331">
        <v>24999906</v>
      </c>
      <c r="M45" s="331">
        <f t="shared" si="33"/>
        <v>27036543</v>
      </c>
      <c r="N45" s="331">
        <f t="shared" si="34"/>
        <v>-2002767</v>
      </c>
      <c r="O45" s="331">
        <v>7025911</v>
      </c>
      <c r="P45" s="331">
        <v>7723484</v>
      </c>
      <c r="Q45" s="335">
        <f t="shared" si="35"/>
        <v>-697573</v>
      </c>
      <c r="R45" s="336">
        <f t="shared" si="36"/>
        <v>2.1089231905341994</v>
      </c>
      <c r="S45" s="336">
        <f t="shared" si="37"/>
        <v>86.720370625484563</v>
      </c>
      <c r="T45" s="336">
        <f t="shared" si="38"/>
        <v>1.2178129265029796</v>
      </c>
      <c r="U45" s="336">
        <f t="shared" si="39"/>
        <v>-9.9285772336142608E-2</v>
      </c>
      <c r="V45" s="323">
        <f t="shared" si="40"/>
        <v>789811</v>
      </c>
      <c r="W45" s="323">
        <f t="shared" si="41"/>
        <v>-1305194</v>
      </c>
      <c r="X45" s="322">
        <f t="shared" si="42"/>
        <v>-2002767</v>
      </c>
      <c r="Y45" s="13"/>
      <c r="Z45" s="309"/>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row>
    <row r="46" spans="1:56" x14ac:dyDescent="0.2">
      <c r="A46" s="19" t="s">
        <v>16</v>
      </c>
      <c r="B46" s="339" t="s">
        <v>259</v>
      </c>
      <c r="C46" s="339"/>
      <c r="D46" s="305" t="s">
        <v>26</v>
      </c>
      <c r="E46" s="776" t="s">
        <v>262</v>
      </c>
      <c r="F46" s="303">
        <v>2020</v>
      </c>
      <c r="G46" s="337">
        <v>616327</v>
      </c>
      <c r="H46" s="337">
        <v>979434</v>
      </c>
      <c r="I46" s="332">
        <v>183410</v>
      </c>
      <c r="J46" s="332">
        <f t="shared" si="32"/>
        <v>1162844</v>
      </c>
      <c r="K46" s="331">
        <v>348574</v>
      </c>
      <c r="L46" s="331">
        <v>2669665</v>
      </c>
      <c r="M46" s="331">
        <f t="shared" si="33"/>
        <v>3018239</v>
      </c>
      <c r="N46" s="331">
        <f t="shared" si="34"/>
        <v>134176</v>
      </c>
      <c r="O46" s="331">
        <v>3737016</v>
      </c>
      <c r="P46" s="331">
        <v>3766909</v>
      </c>
      <c r="Q46" s="335">
        <f t="shared" si="35"/>
        <v>-29893</v>
      </c>
      <c r="R46" s="336">
        <f t="shared" si="36"/>
        <v>2.8098309110834427</v>
      </c>
      <c r="S46" s="336">
        <f t="shared" si="37"/>
        <v>59.719880411233717</v>
      </c>
      <c r="T46" s="336">
        <f t="shared" si="38"/>
        <v>2.5955665592289248</v>
      </c>
      <c r="U46" s="336">
        <f t="shared" si="39"/>
        <v>-7.9991629685289018E-3</v>
      </c>
      <c r="V46" s="323">
        <f t="shared" si="40"/>
        <v>394400</v>
      </c>
      <c r="W46" s="323">
        <f t="shared" si="41"/>
        <v>164069</v>
      </c>
      <c r="X46" s="322">
        <f t="shared" si="42"/>
        <v>134176</v>
      </c>
      <c r="Y46" s="13"/>
      <c r="Z46" s="309"/>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row>
    <row r="47" spans="1:56" ht="13.5" thickBot="1" x14ac:dyDescent="0.25">
      <c r="A47" s="340"/>
      <c r="B47" s="339"/>
      <c r="C47" s="339"/>
      <c r="D47" s="305"/>
      <c r="E47" s="776"/>
      <c r="F47" s="338"/>
      <c r="G47" s="337"/>
      <c r="H47" s="337"/>
      <c r="I47" s="332"/>
      <c r="J47" s="332"/>
      <c r="K47" s="331"/>
      <c r="L47" s="331"/>
      <c r="M47" s="331"/>
      <c r="N47" s="331"/>
      <c r="O47" s="331"/>
      <c r="P47" s="331"/>
      <c r="Q47" s="335"/>
      <c r="R47" s="336"/>
      <c r="S47" s="336"/>
      <c r="T47" s="336"/>
      <c r="U47" s="336"/>
      <c r="V47" s="335"/>
      <c r="W47" s="335"/>
      <c r="X47" s="334"/>
      <c r="Y47" s="13"/>
      <c r="Z47" s="309"/>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row>
    <row r="48" spans="1:56" x14ac:dyDescent="0.2">
      <c r="A48" s="14" t="s">
        <v>16</v>
      </c>
      <c r="B48" s="15" t="s">
        <v>253</v>
      </c>
      <c r="C48" s="15"/>
      <c r="D48" s="16" t="s">
        <v>49</v>
      </c>
      <c r="E48" s="18" t="s">
        <v>261</v>
      </c>
      <c r="F48" s="17">
        <v>2019</v>
      </c>
      <c r="G48" s="321">
        <v>2115467</v>
      </c>
      <c r="H48" s="321">
        <v>5034657</v>
      </c>
      <c r="I48" s="320">
        <f>2565331+10973464</f>
        <v>13538795</v>
      </c>
      <c r="J48" s="320">
        <f t="shared" ref="J48:J54" si="43">H48+I48</f>
        <v>18573452</v>
      </c>
      <c r="K48" s="319">
        <v>2471853</v>
      </c>
      <c r="L48" s="319">
        <v>28152067</v>
      </c>
      <c r="M48" s="319">
        <f t="shared" ref="M48:M54" si="44">K48+L48</f>
        <v>30623920</v>
      </c>
      <c r="N48" s="319">
        <f t="shared" ref="N48:N54" si="45">X48</f>
        <v>-1501092</v>
      </c>
      <c r="O48" s="319">
        <v>19554755</v>
      </c>
      <c r="P48" s="319">
        <v>21678173</v>
      </c>
      <c r="Q48" s="317">
        <f t="shared" ref="Q48:Q54" si="46">O48-P48</f>
        <v>-2123418</v>
      </c>
      <c r="R48" s="318">
        <f t="shared" ref="R48:R54" si="47">H48/K48</f>
        <v>2.0367946637603449</v>
      </c>
      <c r="S48" s="318">
        <f t="shared" ref="S48:S54" si="48">(G48*365)/P48</f>
        <v>35.618566887532452</v>
      </c>
      <c r="T48" s="318">
        <f t="shared" ref="T48:T54" si="49">M48/J48</f>
        <v>1.6488006645183675</v>
      </c>
      <c r="U48" s="318">
        <f t="shared" ref="U48:U54" si="50">Q48/O48</f>
        <v>-0.10858832033436369</v>
      </c>
      <c r="V48" s="317">
        <f t="shared" ref="V48:V54" si="51">G48-G56</f>
        <v>966633</v>
      </c>
      <c r="W48" s="317">
        <f>X56</f>
        <v>622326</v>
      </c>
      <c r="X48" s="316">
        <f t="shared" ref="X48:X54" si="52">W48+Q48</f>
        <v>-1501092</v>
      </c>
      <c r="Y48" s="13"/>
      <c r="Z48" s="309"/>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row>
    <row r="49" spans="1:56" x14ac:dyDescent="0.2">
      <c r="A49" s="19" t="s">
        <v>16</v>
      </c>
      <c r="B49" s="20" t="s">
        <v>251</v>
      </c>
      <c r="C49" s="339"/>
      <c r="D49" s="303" t="s">
        <v>39</v>
      </c>
      <c r="E49" s="776" t="s">
        <v>261</v>
      </c>
      <c r="F49" s="303">
        <v>2019</v>
      </c>
      <c r="G49" s="337">
        <v>9300532</v>
      </c>
      <c r="H49" s="337">
        <v>20245106</v>
      </c>
      <c r="I49" s="332">
        <f>17302657+52912890</f>
        <v>70215547</v>
      </c>
      <c r="J49" s="332">
        <f t="shared" si="43"/>
        <v>90460653</v>
      </c>
      <c r="K49" s="331">
        <v>4932333</v>
      </c>
      <c r="L49" s="331">
        <f>109371914</f>
        <v>109371914</v>
      </c>
      <c r="M49" s="331">
        <f t="shared" si="44"/>
        <v>114304247</v>
      </c>
      <c r="N49" s="331">
        <f t="shared" si="45"/>
        <v>-2443410</v>
      </c>
      <c r="O49" s="331">
        <v>43419051</v>
      </c>
      <c r="P49" s="331">
        <v>45995597</v>
      </c>
      <c r="Q49" s="323">
        <f t="shared" si="46"/>
        <v>-2576546</v>
      </c>
      <c r="R49" s="324">
        <f t="shared" si="47"/>
        <v>4.1045699874684045</v>
      </c>
      <c r="S49" s="324">
        <f t="shared" si="48"/>
        <v>73.804763964689926</v>
      </c>
      <c r="T49" s="324">
        <f t="shared" si="49"/>
        <v>1.2635797245460962</v>
      </c>
      <c r="U49" s="324">
        <f t="shared" si="50"/>
        <v>-5.9341370680810135E-2</v>
      </c>
      <c r="V49" s="323">
        <f t="shared" si="51"/>
        <v>1942952</v>
      </c>
      <c r="W49" s="323">
        <f>X57</f>
        <v>133136</v>
      </c>
      <c r="X49" s="322">
        <f t="shared" si="52"/>
        <v>-2443410</v>
      </c>
      <c r="Y49" s="13"/>
      <c r="Z49" s="309"/>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row>
    <row r="50" spans="1:56" x14ac:dyDescent="0.2">
      <c r="A50" s="19" t="s">
        <v>16</v>
      </c>
      <c r="B50" s="20" t="s">
        <v>249</v>
      </c>
      <c r="C50" s="339"/>
      <c r="D50" s="305" t="s">
        <v>57</v>
      </c>
      <c r="E50" s="776" t="s">
        <v>261</v>
      </c>
      <c r="F50" s="303">
        <v>2019</v>
      </c>
      <c r="G50" s="337">
        <v>4526832</v>
      </c>
      <c r="H50" s="337">
        <v>28426993</v>
      </c>
      <c r="I50" s="332">
        <f>25507114+31663807</f>
        <v>57170921</v>
      </c>
      <c r="J50" s="332">
        <f t="shared" si="43"/>
        <v>85597914</v>
      </c>
      <c r="K50" s="331">
        <v>5104358</v>
      </c>
      <c r="L50" s="331">
        <v>107280513</v>
      </c>
      <c r="M50" s="331">
        <f t="shared" si="44"/>
        <v>112384871</v>
      </c>
      <c r="N50" s="331">
        <f t="shared" si="45"/>
        <v>-7983768</v>
      </c>
      <c r="O50" s="331">
        <v>38569216</v>
      </c>
      <c r="P50" s="331">
        <v>45203322</v>
      </c>
      <c r="Q50" s="323">
        <f t="shared" si="46"/>
        <v>-6634106</v>
      </c>
      <c r="R50" s="324">
        <f t="shared" si="47"/>
        <v>5.5691612931538108</v>
      </c>
      <c r="S50" s="324">
        <f t="shared" si="48"/>
        <v>36.552483465706345</v>
      </c>
      <c r="T50" s="324">
        <f t="shared" si="49"/>
        <v>1.3129393667233527</v>
      </c>
      <c r="U50" s="324">
        <f t="shared" si="50"/>
        <v>-0.17200520746908624</v>
      </c>
      <c r="V50" s="323">
        <f t="shared" si="51"/>
        <v>-293383</v>
      </c>
      <c r="W50" s="323">
        <f>X58</f>
        <v>-1349662</v>
      </c>
      <c r="X50" s="322">
        <f t="shared" si="52"/>
        <v>-7983768</v>
      </c>
      <c r="Y50" s="13"/>
      <c r="Z50" s="309"/>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row>
    <row r="51" spans="1:56" x14ac:dyDescent="0.2">
      <c r="A51" s="19" t="s">
        <v>16</v>
      </c>
      <c r="B51" s="20" t="s">
        <v>247</v>
      </c>
      <c r="C51" s="339"/>
      <c r="D51" s="303" t="s">
        <v>246</v>
      </c>
      <c r="E51" s="776" t="s">
        <v>261</v>
      </c>
      <c r="F51" s="303">
        <v>2019</v>
      </c>
      <c r="G51" s="337">
        <v>15967659</v>
      </c>
      <c r="H51" s="337">
        <v>28310076</v>
      </c>
      <c r="I51" s="332">
        <f>16762239+77227278</f>
        <v>93989517</v>
      </c>
      <c r="J51" s="332">
        <f t="shared" si="43"/>
        <v>122299593</v>
      </c>
      <c r="K51" s="331">
        <v>6566881</v>
      </c>
      <c r="L51" s="331">
        <v>145969646</v>
      </c>
      <c r="M51" s="331">
        <f t="shared" si="44"/>
        <v>152536527</v>
      </c>
      <c r="N51" s="331">
        <f t="shared" si="45"/>
        <v>-9158718</v>
      </c>
      <c r="O51" s="331">
        <v>67827144</v>
      </c>
      <c r="P51" s="331">
        <v>67562126</v>
      </c>
      <c r="Q51" s="323">
        <f t="shared" si="46"/>
        <v>265018</v>
      </c>
      <c r="R51" s="324">
        <f t="shared" si="47"/>
        <v>4.3110383757525073</v>
      </c>
      <c r="S51" s="324">
        <f t="shared" si="48"/>
        <v>86.264241225919974</v>
      </c>
      <c r="T51" s="324">
        <f t="shared" si="49"/>
        <v>1.2472365872877436</v>
      </c>
      <c r="U51" s="324">
        <f t="shared" si="50"/>
        <v>3.9072557735882257E-3</v>
      </c>
      <c r="V51" s="323">
        <f t="shared" si="51"/>
        <v>2977390</v>
      </c>
      <c r="W51" s="323">
        <f>X59+1001</f>
        <v>-9423736</v>
      </c>
      <c r="X51" s="322">
        <f t="shared" si="52"/>
        <v>-9158718</v>
      </c>
      <c r="Y51" s="309"/>
      <c r="Z51" s="309"/>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row>
    <row r="52" spans="1:56" x14ac:dyDescent="0.2">
      <c r="A52" s="19" t="s">
        <v>16</v>
      </c>
      <c r="B52" s="20" t="s">
        <v>257</v>
      </c>
      <c r="C52" s="339"/>
      <c r="D52" s="303" t="s">
        <v>256</v>
      </c>
      <c r="E52" s="776" t="s">
        <v>261</v>
      </c>
      <c r="F52" s="303">
        <v>2019</v>
      </c>
      <c r="G52" s="337">
        <v>439259</v>
      </c>
      <c r="H52" s="337">
        <v>717599</v>
      </c>
      <c r="I52" s="332">
        <v>418469</v>
      </c>
      <c r="J52" s="332">
        <f t="shared" si="43"/>
        <v>1136068</v>
      </c>
      <c r="K52" s="331">
        <v>633814</v>
      </c>
      <c r="L52" s="331">
        <v>4021921</v>
      </c>
      <c r="M52" s="331">
        <f t="shared" si="44"/>
        <v>4655735</v>
      </c>
      <c r="N52" s="331">
        <f t="shared" si="45"/>
        <v>-103396</v>
      </c>
      <c r="O52" s="331">
        <v>7402762</v>
      </c>
      <c r="P52" s="331">
        <v>7933281</v>
      </c>
      <c r="Q52" s="335">
        <f t="shared" si="46"/>
        <v>-530519</v>
      </c>
      <c r="R52" s="336">
        <f t="shared" si="47"/>
        <v>1.1321917786606166</v>
      </c>
      <c r="S52" s="336">
        <f t="shared" si="48"/>
        <v>20.209738568443498</v>
      </c>
      <c r="T52" s="336">
        <f t="shared" si="49"/>
        <v>4.0981129650689923</v>
      </c>
      <c r="U52" s="336">
        <f t="shared" si="50"/>
        <v>-7.1665008276640532E-2</v>
      </c>
      <c r="V52" s="323">
        <f t="shared" si="51"/>
        <v>-76599</v>
      </c>
      <c r="W52" s="323">
        <f>X60</f>
        <v>427123</v>
      </c>
      <c r="X52" s="322">
        <f t="shared" si="52"/>
        <v>-103396</v>
      </c>
      <c r="Y52" s="13"/>
      <c r="Z52" s="309"/>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row>
    <row r="53" spans="1:56" x14ac:dyDescent="0.2">
      <c r="A53" s="19" t="s">
        <v>16</v>
      </c>
      <c r="B53" s="339" t="s">
        <v>260</v>
      </c>
      <c r="C53" s="339"/>
      <c r="D53" s="305" t="s">
        <v>14</v>
      </c>
      <c r="E53" s="776" t="s">
        <v>261</v>
      </c>
      <c r="F53" s="303">
        <v>2019</v>
      </c>
      <c r="G53" s="337">
        <v>1045212</v>
      </c>
      <c r="H53" s="337">
        <v>3634455</v>
      </c>
      <c r="I53" s="332">
        <f>1364986+16125646</f>
        <v>17490632</v>
      </c>
      <c r="J53" s="332">
        <f t="shared" si="43"/>
        <v>21125087</v>
      </c>
      <c r="K53" s="331">
        <v>1001825</v>
      </c>
      <c r="L53" s="331">
        <v>22725912</v>
      </c>
      <c r="M53" s="331">
        <f t="shared" si="44"/>
        <v>23727737</v>
      </c>
      <c r="N53" s="331">
        <f t="shared" si="45"/>
        <v>-1305194</v>
      </c>
      <c r="O53" s="331">
        <v>5285411</v>
      </c>
      <c r="P53" s="331">
        <v>5339761</v>
      </c>
      <c r="Q53" s="335">
        <f t="shared" si="46"/>
        <v>-54350</v>
      </c>
      <c r="R53" s="336">
        <f t="shared" si="47"/>
        <v>3.6278342025802908</v>
      </c>
      <c r="S53" s="336">
        <f t="shared" si="48"/>
        <v>71.445590916896847</v>
      </c>
      <c r="T53" s="336">
        <f t="shared" si="49"/>
        <v>1.1232018594763657</v>
      </c>
      <c r="U53" s="336">
        <f t="shared" si="50"/>
        <v>-1.0283022455585763E-2</v>
      </c>
      <c r="V53" s="323">
        <f t="shared" si="51"/>
        <v>-736684</v>
      </c>
      <c r="W53" s="323">
        <f>X61-592038</f>
        <v>-1250844</v>
      </c>
      <c r="X53" s="322">
        <f t="shared" si="52"/>
        <v>-1305194</v>
      </c>
      <c r="Y53" s="13"/>
      <c r="Z53" s="309"/>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row>
    <row r="54" spans="1:56" x14ac:dyDescent="0.2">
      <c r="A54" s="19" t="s">
        <v>16</v>
      </c>
      <c r="B54" s="339" t="s">
        <v>259</v>
      </c>
      <c r="C54" s="339"/>
      <c r="D54" s="305" t="s">
        <v>26</v>
      </c>
      <c r="E54" s="776" t="s">
        <v>261</v>
      </c>
      <c r="F54" s="303">
        <v>2019</v>
      </c>
      <c r="G54" s="337">
        <v>221927</v>
      </c>
      <c r="H54" s="337">
        <v>395196</v>
      </c>
      <c r="I54" s="332">
        <v>98716</v>
      </c>
      <c r="J54" s="332">
        <f t="shared" si="43"/>
        <v>493912</v>
      </c>
      <c r="K54" s="331">
        <v>369314</v>
      </c>
      <c r="L54" s="331">
        <v>1510124</v>
      </c>
      <c r="M54" s="331">
        <f t="shared" si="44"/>
        <v>1879438</v>
      </c>
      <c r="N54" s="331">
        <f t="shared" si="45"/>
        <v>164069</v>
      </c>
      <c r="O54" s="331">
        <v>2506487</v>
      </c>
      <c r="P54" s="331">
        <v>2558814</v>
      </c>
      <c r="Q54" s="335">
        <f t="shared" si="46"/>
        <v>-52327</v>
      </c>
      <c r="R54" s="336">
        <f t="shared" si="47"/>
        <v>1.0700812858434827</v>
      </c>
      <c r="S54" s="336">
        <f t="shared" si="48"/>
        <v>31.656601456768644</v>
      </c>
      <c r="T54" s="336">
        <f t="shared" si="49"/>
        <v>3.8052082152286237</v>
      </c>
      <c r="U54" s="336">
        <f t="shared" si="50"/>
        <v>-2.0876629322234667E-2</v>
      </c>
      <c r="V54" s="323">
        <f t="shared" si="51"/>
        <v>-113842</v>
      </c>
      <c r="W54" s="323">
        <f>X62</f>
        <v>216396</v>
      </c>
      <c r="X54" s="322">
        <f t="shared" si="52"/>
        <v>164069</v>
      </c>
      <c r="Y54" s="13"/>
      <c r="Z54" s="309"/>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row>
    <row r="55" spans="1:56" ht="13.5" thickBot="1" x14ac:dyDescent="0.25">
      <c r="A55" s="340"/>
      <c r="B55" s="339"/>
      <c r="C55" s="339"/>
      <c r="D55" s="305"/>
      <c r="E55" s="776"/>
      <c r="F55" s="338"/>
      <c r="G55" s="337"/>
      <c r="H55" s="337"/>
      <c r="I55" s="332"/>
      <c r="J55" s="332"/>
      <c r="K55" s="331"/>
      <c r="L55" s="331"/>
      <c r="M55" s="331"/>
      <c r="N55" s="331"/>
      <c r="O55" s="331"/>
      <c r="P55" s="331"/>
      <c r="Q55" s="335"/>
      <c r="R55" s="336"/>
      <c r="S55" s="336"/>
      <c r="T55" s="336"/>
      <c r="U55" s="336"/>
      <c r="V55" s="335"/>
      <c r="W55" s="335"/>
      <c r="X55" s="334"/>
      <c r="Y55" s="13"/>
      <c r="Z55" s="309"/>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row>
    <row r="56" spans="1:56" x14ac:dyDescent="0.2">
      <c r="A56" s="14" t="s">
        <v>16</v>
      </c>
      <c r="B56" s="15" t="s">
        <v>253</v>
      </c>
      <c r="C56" s="15"/>
      <c r="D56" s="16" t="s">
        <v>49</v>
      </c>
      <c r="E56" s="18" t="s">
        <v>258</v>
      </c>
      <c r="F56" s="17">
        <v>2018</v>
      </c>
      <c r="G56" s="321">
        <v>1148834</v>
      </c>
      <c r="H56" s="321">
        <v>2692203</v>
      </c>
      <c r="I56" s="320">
        <v>1019659</v>
      </c>
      <c r="J56" s="320">
        <f t="shared" ref="J56:J62" si="53">H56+I56</f>
        <v>3711862</v>
      </c>
      <c r="K56" s="319">
        <v>1674528</v>
      </c>
      <c r="L56" s="319">
        <v>8091330</v>
      </c>
      <c r="M56" s="319">
        <v>9765858</v>
      </c>
      <c r="N56" s="319">
        <f t="shared" ref="N56:N62" si="54">X56</f>
        <v>622326</v>
      </c>
      <c r="O56" s="319">
        <v>16318578</v>
      </c>
      <c r="P56" s="319">
        <v>16183403</v>
      </c>
      <c r="Q56" s="317">
        <f t="shared" ref="Q56:Q62" si="55">O56-P56</f>
        <v>135175</v>
      </c>
      <c r="R56" s="318">
        <f t="shared" ref="R56:R62" si="56">H56/K56</f>
        <v>1.6077384194232645</v>
      </c>
      <c r="S56" s="318">
        <f t="shared" ref="S56:S62" si="57">(G56*365)/P56</f>
        <v>25.910768581861305</v>
      </c>
      <c r="T56" s="318">
        <f t="shared" ref="T56:T62" si="58">M56/J56</f>
        <v>2.6309862812787759</v>
      </c>
      <c r="U56" s="318">
        <f t="shared" ref="U56:U62" si="59">Q56/O56</f>
        <v>8.283503623906445E-3</v>
      </c>
      <c r="V56" s="317">
        <f>G56-G64</f>
        <v>784110</v>
      </c>
      <c r="W56" s="317">
        <f>X64</f>
        <v>487151</v>
      </c>
      <c r="X56" s="316">
        <f t="shared" ref="X56:X62" si="60">W56+Q56</f>
        <v>622326</v>
      </c>
      <c r="Y56" s="13"/>
      <c r="Z56" s="309"/>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row>
    <row r="57" spans="1:56" x14ac:dyDescent="0.2">
      <c r="A57" s="19" t="s">
        <v>16</v>
      </c>
      <c r="B57" s="20" t="s">
        <v>251</v>
      </c>
      <c r="C57" s="339"/>
      <c r="D57" s="303" t="s">
        <v>39</v>
      </c>
      <c r="E57" s="776" t="s">
        <v>258</v>
      </c>
      <c r="F57" s="303">
        <v>2018</v>
      </c>
      <c r="G57" s="337">
        <v>7357580</v>
      </c>
      <c r="H57" s="337">
        <v>12609531</v>
      </c>
      <c r="I57" s="332">
        <v>25153736</v>
      </c>
      <c r="J57" s="332">
        <f t="shared" si="53"/>
        <v>37763267</v>
      </c>
      <c r="K57" s="331">
        <v>5104883</v>
      </c>
      <c r="L57" s="331">
        <v>49645937</v>
      </c>
      <c r="M57" s="331">
        <v>54750820</v>
      </c>
      <c r="N57" s="331">
        <f t="shared" si="54"/>
        <v>133136</v>
      </c>
      <c r="O57" s="331">
        <v>40161058</v>
      </c>
      <c r="P57" s="331">
        <v>40296127</v>
      </c>
      <c r="Q57" s="323">
        <f t="shared" si="55"/>
        <v>-135069</v>
      </c>
      <c r="R57" s="324">
        <f t="shared" si="56"/>
        <v>2.4700920667525583</v>
      </c>
      <c r="S57" s="324">
        <f t="shared" si="57"/>
        <v>66.644536334720215</v>
      </c>
      <c r="T57" s="324">
        <f t="shared" si="58"/>
        <v>1.4498433093725709</v>
      </c>
      <c r="U57" s="324">
        <f t="shared" si="59"/>
        <v>-3.3631833105591991E-3</v>
      </c>
      <c r="V57" s="323">
        <f>G57-G65</f>
        <v>2453338</v>
      </c>
      <c r="W57" s="323">
        <f>X65</f>
        <v>268205</v>
      </c>
      <c r="X57" s="322">
        <f t="shared" si="60"/>
        <v>133136</v>
      </c>
      <c r="Y57" s="13"/>
      <c r="Z57" s="309"/>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row>
    <row r="58" spans="1:56" x14ac:dyDescent="0.2">
      <c r="A58" s="19" t="s">
        <v>16</v>
      </c>
      <c r="B58" s="20" t="s">
        <v>249</v>
      </c>
      <c r="C58" s="339"/>
      <c r="D58" s="305" t="s">
        <v>57</v>
      </c>
      <c r="E58" s="776" t="s">
        <v>258</v>
      </c>
      <c r="F58" s="303">
        <v>2018</v>
      </c>
      <c r="G58" s="337">
        <v>4820215</v>
      </c>
      <c r="H58" s="337">
        <v>6421426</v>
      </c>
      <c r="I58" s="332">
        <v>2064927</v>
      </c>
      <c r="J58" s="332">
        <f t="shared" si="53"/>
        <v>8486353</v>
      </c>
      <c r="K58" s="331">
        <v>2956409</v>
      </c>
      <c r="L58" s="331">
        <v>22187036</v>
      </c>
      <c r="M58" s="331">
        <v>25143445</v>
      </c>
      <c r="N58" s="331">
        <f t="shared" si="54"/>
        <v>-1349662</v>
      </c>
      <c r="O58" s="331">
        <v>33862243</v>
      </c>
      <c r="P58" s="331">
        <v>34610981</v>
      </c>
      <c r="Q58" s="323">
        <f t="shared" si="55"/>
        <v>-748738</v>
      </c>
      <c r="R58" s="324">
        <f t="shared" si="56"/>
        <v>2.1720357365980147</v>
      </c>
      <c r="S58" s="324">
        <f t="shared" si="57"/>
        <v>50.832956020518459</v>
      </c>
      <c r="T58" s="324">
        <f t="shared" si="58"/>
        <v>2.962809230301874</v>
      </c>
      <c r="U58" s="324">
        <f t="shared" si="59"/>
        <v>-2.2111293690733953E-2</v>
      </c>
      <c r="V58" s="323">
        <f>G58-G66</f>
        <v>2298770</v>
      </c>
      <c r="W58" s="323">
        <f>X66</f>
        <v>-600924</v>
      </c>
      <c r="X58" s="322">
        <f t="shared" si="60"/>
        <v>-1349662</v>
      </c>
      <c r="Y58" s="13"/>
      <c r="Z58" s="309"/>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row>
    <row r="59" spans="1:56" x14ac:dyDescent="0.2">
      <c r="A59" s="19" t="s">
        <v>16</v>
      </c>
      <c r="B59" s="20" t="s">
        <v>247</v>
      </c>
      <c r="C59" s="339"/>
      <c r="D59" s="303" t="s">
        <v>246</v>
      </c>
      <c r="E59" s="776" t="s">
        <v>258</v>
      </c>
      <c r="F59" s="303">
        <v>2018</v>
      </c>
      <c r="G59" s="337">
        <v>12990269</v>
      </c>
      <c r="H59" s="337">
        <v>22654001</v>
      </c>
      <c r="I59" s="332">
        <v>81543668</v>
      </c>
      <c r="J59" s="332">
        <f t="shared" si="53"/>
        <v>104197669</v>
      </c>
      <c r="K59" s="331">
        <v>5233509</v>
      </c>
      <c r="L59" s="331">
        <v>127051103</v>
      </c>
      <c r="M59" s="331">
        <v>132284612</v>
      </c>
      <c r="N59" s="331">
        <f t="shared" si="54"/>
        <v>-9424737</v>
      </c>
      <c r="O59" s="331">
        <v>52196541</v>
      </c>
      <c r="P59" s="331">
        <v>52197610</v>
      </c>
      <c r="Q59" s="323">
        <f t="shared" si="55"/>
        <v>-1069</v>
      </c>
      <c r="R59" s="324">
        <f t="shared" si="56"/>
        <v>4.3286447009071738</v>
      </c>
      <c r="S59" s="324">
        <f t="shared" si="57"/>
        <v>90.836499697974673</v>
      </c>
      <c r="T59" s="324">
        <f t="shared" si="58"/>
        <v>1.2695544273643973</v>
      </c>
      <c r="U59" s="324">
        <f t="shared" si="59"/>
        <v>-2.0480284316158037E-5</v>
      </c>
      <c r="V59" s="323">
        <f>G59-G67</f>
        <v>6192714</v>
      </c>
      <c r="W59" s="323">
        <f>X67</f>
        <v>-9423668</v>
      </c>
      <c r="X59" s="322">
        <f t="shared" si="60"/>
        <v>-9424737</v>
      </c>
      <c r="Y59" s="13"/>
      <c r="Z59" s="309"/>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row>
    <row r="60" spans="1:56" x14ac:dyDescent="0.2">
      <c r="A60" s="19" t="s">
        <v>16</v>
      </c>
      <c r="B60" s="20" t="s">
        <v>257</v>
      </c>
      <c r="C60" s="339"/>
      <c r="D60" s="303" t="s">
        <v>256</v>
      </c>
      <c r="E60" s="776" t="s">
        <v>258</v>
      </c>
      <c r="F60" s="303">
        <v>2018</v>
      </c>
      <c r="G60" s="337">
        <v>515858</v>
      </c>
      <c r="H60" s="337">
        <v>729115</v>
      </c>
      <c r="I60" s="332">
        <v>466470</v>
      </c>
      <c r="J60" s="332">
        <f t="shared" si="53"/>
        <v>1195585</v>
      </c>
      <c r="K60" s="331">
        <v>558550</v>
      </c>
      <c r="L60" s="331">
        <v>2447603</v>
      </c>
      <c r="M60" s="331">
        <v>3006153</v>
      </c>
      <c r="N60" s="331">
        <f t="shared" si="54"/>
        <v>427123</v>
      </c>
      <c r="O60" s="331">
        <v>5828120</v>
      </c>
      <c r="P60" s="331">
        <v>5770865</v>
      </c>
      <c r="Q60" s="335">
        <f t="shared" si="55"/>
        <v>57255</v>
      </c>
      <c r="R60" s="336">
        <f t="shared" si="56"/>
        <v>1.3053710500402829</v>
      </c>
      <c r="S60" s="336">
        <f t="shared" si="57"/>
        <v>32.627373885890592</v>
      </c>
      <c r="T60" s="336">
        <f t="shared" si="58"/>
        <v>2.5143783168908942</v>
      </c>
      <c r="U60" s="336">
        <f t="shared" si="59"/>
        <v>9.8239226371454255E-3</v>
      </c>
      <c r="V60" s="323">
        <f>G60-G68</f>
        <v>515858</v>
      </c>
      <c r="W60" s="323">
        <f>X68</f>
        <v>369868</v>
      </c>
      <c r="X60" s="322">
        <f t="shared" si="60"/>
        <v>427123</v>
      </c>
      <c r="Y60" s="13"/>
      <c r="Z60" s="309"/>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row>
    <row r="61" spans="1:56" x14ac:dyDescent="0.2">
      <c r="A61" s="19" t="s">
        <v>16</v>
      </c>
      <c r="B61" s="339" t="s">
        <v>260</v>
      </c>
      <c r="C61" s="339"/>
      <c r="D61" s="305" t="s">
        <v>14</v>
      </c>
      <c r="E61" s="776" t="s">
        <v>258</v>
      </c>
      <c r="F61" s="303">
        <v>2018</v>
      </c>
      <c r="G61" s="337">
        <v>1781896</v>
      </c>
      <c r="H61" s="337">
        <v>15446574</v>
      </c>
      <c r="I61" s="332">
        <v>5439812</v>
      </c>
      <c r="J61" s="332">
        <f t="shared" si="53"/>
        <v>20886386</v>
      </c>
      <c r="K61" s="331">
        <v>454498</v>
      </c>
      <c r="L61" s="331">
        <v>21235793</v>
      </c>
      <c r="M61" s="331">
        <v>21690291</v>
      </c>
      <c r="N61" s="331">
        <f t="shared" si="54"/>
        <v>-658806</v>
      </c>
      <c r="O61" s="331">
        <v>1397866</v>
      </c>
      <c r="P61" s="331">
        <v>2056672</v>
      </c>
      <c r="Q61" s="335">
        <f t="shared" si="55"/>
        <v>-658806</v>
      </c>
      <c r="R61" s="336">
        <f t="shared" si="56"/>
        <v>33.986010939542091</v>
      </c>
      <c r="S61" s="336">
        <f t="shared" si="57"/>
        <v>316.23517994118652</v>
      </c>
      <c r="T61" s="336">
        <f t="shared" si="58"/>
        <v>1.0384894256000057</v>
      </c>
      <c r="U61" s="336">
        <f t="shared" si="59"/>
        <v>-0.47129410115132636</v>
      </c>
      <c r="V61" s="335">
        <f>G61</f>
        <v>1781896</v>
      </c>
      <c r="W61" s="335">
        <v>0</v>
      </c>
      <c r="X61" s="322">
        <f t="shared" si="60"/>
        <v>-658806</v>
      </c>
      <c r="Y61" s="13"/>
      <c r="Z61" s="309"/>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x14ac:dyDescent="0.2">
      <c r="A62" s="19" t="s">
        <v>16</v>
      </c>
      <c r="B62" s="339" t="s">
        <v>259</v>
      </c>
      <c r="C62" s="339"/>
      <c r="D62" s="305" t="s">
        <v>26</v>
      </c>
      <c r="E62" s="776" t="s">
        <v>258</v>
      </c>
      <c r="F62" s="303">
        <v>2018</v>
      </c>
      <c r="G62" s="337">
        <v>335769</v>
      </c>
      <c r="H62" s="337">
        <v>506324</v>
      </c>
      <c r="I62" s="332">
        <v>139789</v>
      </c>
      <c r="J62" s="332">
        <f t="shared" si="53"/>
        <v>646113</v>
      </c>
      <c r="K62" s="331">
        <v>532759</v>
      </c>
      <c r="L62" s="331">
        <v>100759</v>
      </c>
      <c r="M62" s="331">
        <v>633518</v>
      </c>
      <c r="N62" s="331">
        <f t="shared" si="54"/>
        <v>216396</v>
      </c>
      <c r="O62" s="331">
        <v>1815934</v>
      </c>
      <c r="P62" s="331">
        <v>1599538</v>
      </c>
      <c r="Q62" s="335">
        <f t="shared" si="55"/>
        <v>216396</v>
      </c>
      <c r="R62" s="336">
        <f t="shared" si="56"/>
        <v>0.95038094147635233</v>
      </c>
      <c r="S62" s="336">
        <f t="shared" si="57"/>
        <v>76.619426984541789</v>
      </c>
      <c r="T62" s="336">
        <f t="shared" si="58"/>
        <v>0.98050650582792798</v>
      </c>
      <c r="U62" s="336">
        <f t="shared" si="59"/>
        <v>0.11916512384260662</v>
      </c>
      <c r="V62" s="335">
        <f>G62</f>
        <v>335769</v>
      </c>
      <c r="W62" s="335">
        <v>0</v>
      </c>
      <c r="X62" s="322">
        <f t="shared" si="60"/>
        <v>216396</v>
      </c>
      <c r="Y62" s="13"/>
      <c r="Z62" s="309"/>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row>
    <row r="63" spans="1:56" ht="13.5" thickBot="1" x14ac:dyDescent="0.25">
      <c r="A63" s="340"/>
      <c r="B63" s="339"/>
      <c r="C63" s="339"/>
      <c r="D63" s="305"/>
      <c r="E63" s="776"/>
      <c r="F63" s="338"/>
      <c r="G63" s="337"/>
      <c r="H63" s="337"/>
      <c r="I63" s="332"/>
      <c r="J63" s="332"/>
      <c r="K63" s="331"/>
      <c r="L63" s="331"/>
      <c r="M63" s="331"/>
      <c r="N63" s="331"/>
      <c r="O63" s="331"/>
      <c r="P63" s="331"/>
      <c r="Q63" s="335"/>
      <c r="R63" s="336"/>
      <c r="S63" s="336"/>
      <c r="T63" s="336"/>
      <c r="U63" s="336"/>
      <c r="V63" s="335"/>
      <c r="W63" s="335"/>
      <c r="X63" s="334"/>
      <c r="Y63" s="13"/>
      <c r="Z63" s="309"/>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row>
    <row r="64" spans="1:56" x14ac:dyDescent="0.2">
      <c r="A64" s="14" t="s">
        <v>16</v>
      </c>
      <c r="B64" s="15" t="s">
        <v>253</v>
      </c>
      <c r="C64" s="15"/>
      <c r="D64" s="16" t="s">
        <v>49</v>
      </c>
      <c r="E64" s="18" t="s">
        <v>255</v>
      </c>
      <c r="F64" s="17">
        <v>2017</v>
      </c>
      <c r="G64" s="321">
        <v>364724</v>
      </c>
      <c r="H64" s="321">
        <v>1493205</v>
      </c>
      <c r="I64" s="320">
        <v>462215</v>
      </c>
      <c r="J64" s="320">
        <f>H64+I64</f>
        <v>1955420</v>
      </c>
      <c r="K64" s="319">
        <v>1018780</v>
      </c>
      <c r="L64" s="319">
        <v>4917293</v>
      </c>
      <c r="M64" s="319">
        <v>5936073</v>
      </c>
      <c r="N64" s="319">
        <f>X64</f>
        <v>487151</v>
      </c>
      <c r="O64" s="319">
        <v>9507679</v>
      </c>
      <c r="P64" s="319">
        <v>9708043</v>
      </c>
      <c r="Q64" s="317">
        <f>O64-P64</f>
        <v>-200364</v>
      </c>
      <c r="R64" s="318">
        <f>H64/K64</f>
        <v>1.4656795382712657</v>
      </c>
      <c r="S64" s="318">
        <f>(G64*365)/P64</f>
        <v>13.71278021739294</v>
      </c>
      <c r="T64" s="318">
        <f>M64/J64</f>
        <v>3.0357023043642797</v>
      </c>
      <c r="U64" s="318">
        <f>Q64/O64</f>
        <v>-2.1073912991803782E-2</v>
      </c>
      <c r="V64" s="317">
        <f>G64-G70</f>
        <v>356208</v>
      </c>
      <c r="W64" s="317">
        <f>X70</f>
        <v>687515</v>
      </c>
      <c r="X64" s="316">
        <f>W64+Q64</f>
        <v>487151</v>
      </c>
      <c r="Y64" s="13"/>
      <c r="Z64" s="309"/>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x14ac:dyDescent="0.2">
      <c r="A65" s="19" t="s">
        <v>16</v>
      </c>
      <c r="B65" s="20" t="s">
        <v>251</v>
      </c>
      <c r="C65" s="20"/>
      <c r="D65" s="303" t="s">
        <v>39</v>
      </c>
      <c r="E65" s="21" t="s">
        <v>255</v>
      </c>
      <c r="F65" s="303">
        <v>2017</v>
      </c>
      <c r="G65" s="327">
        <v>4904242</v>
      </c>
      <c r="H65" s="327">
        <v>5600581</v>
      </c>
      <c r="I65" s="326">
        <v>2563608</v>
      </c>
      <c r="J65" s="332">
        <f>H65+I65</f>
        <v>8164189</v>
      </c>
      <c r="K65" s="325">
        <v>3187829</v>
      </c>
      <c r="L65" s="325">
        <v>15971347</v>
      </c>
      <c r="M65" s="325">
        <v>19159176</v>
      </c>
      <c r="N65" s="331">
        <f>X65</f>
        <v>268205</v>
      </c>
      <c r="O65" s="325">
        <v>29501449</v>
      </c>
      <c r="P65" s="325">
        <v>29762798</v>
      </c>
      <c r="Q65" s="323">
        <f>O65-P65</f>
        <v>-261349</v>
      </c>
      <c r="R65" s="324">
        <f>H65/K65</f>
        <v>1.7568636837170375</v>
      </c>
      <c r="S65" s="324">
        <f>(G65*365)/P65</f>
        <v>60.143818803595011</v>
      </c>
      <c r="T65" s="324">
        <f>M65/J65</f>
        <v>2.3467335212352385</v>
      </c>
      <c r="U65" s="324">
        <f>Q65/O65</f>
        <v>-8.8588530007458286E-3</v>
      </c>
      <c r="V65" s="323">
        <f>G65-G71</f>
        <v>2727428</v>
      </c>
      <c r="W65" s="323">
        <f>X71</f>
        <v>529554</v>
      </c>
      <c r="X65" s="322">
        <f>W65+Q65</f>
        <v>268205</v>
      </c>
      <c r="Y65" s="13"/>
      <c r="Z65" s="309"/>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row>
    <row r="66" spans="1:56" s="7" customFormat="1" x14ac:dyDescent="0.2">
      <c r="A66" s="19" t="s">
        <v>16</v>
      </c>
      <c r="B66" s="20" t="s">
        <v>249</v>
      </c>
      <c r="C66" s="20"/>
      <c r="D66" s="305" t="s">
        <v>57</v>
      </c>
      <c r="E66" s="21" t="s">
        <v>255</v>
      </c>
      <c r="F66" s="303">
        <v>2017</v>
      </c>
      <c r="G66" s="327">
        <v>2521445</v>
      </c>
      <c r="H66" s="327">
        <v>5288828</v>
      </c>
      <c r="I66" s="326">
        <v>2289463</v>
      </c>
      <c r="J66" s="332">
        <f>H66+I66</f>
        <v>7578291</v>
      </c>
      <c r="K66" s="325">
        <v>2917222</v>
      </c>
      <c r="L66" s="325">
        <v>14957746</v>
      </c>
      <c r="M66" s="325">
        <v>17874968</v>
      </c>
      <c r="N66" s="331">
        <f>X66</f>
        <v>-600924</v>
      </c>
      <c r="O66" s="325">
        <v>29305075</v>
      </c>
      <c r="P66" s="325">
        <v>28912184</v>
      </c>
      <c r="Q66" s="323">
        <f>O66-P66</f>
        <v>392891</v>
      </c>
      <c r="R66" s="324">
        <f>H66/K66</f>
        <v>1.8129672681749966</v>
      </c>
      <c r="S66" s="324">
        <f>(G66*365)/P66</f>
        <v>31.831819588585905</v>
      </c>
      <c r="T66" s="324">
        <f>M66/J66</f>
        <v>2.3587069960760281</v>
      </c>
      <c r="U66" s="324">
        <f>Q66/O66</f>
        <v>1.3406926957190863E-2</v>
      </c>
      <c r="V66" s="323">
        <f>G66-G72</f>
        <v>1437951</v>
      </c>
      <c r="W66" s="323">
        <f>X72</f>
        <v>-993815</v>
      </c>
      <c r="X66" s="322">
        <f>W66+Q66</f>
        <v>-600924</v>
      </c>
      <c r="Y66" s="13"/>
      <c r="Z66" s="309"/>
    </row>
    <row r="67" spans="1:56" s="7" customFormat="1" x14ac:dyDescent="0.2">
      <c r="A67" s="19" t="s">
        <v>16</v>
      </c>
      <c r="B67" s="20" t="s">
        <v>247</v>
      </c>
      <c r="C67" s="20"/>
      <c r="D67" s="303" t="s">
        <v>246</v>
      </c>
      <c r="E67" s="21" t="s">
        <v>255</v>
      </c>
      <c r="F67" s="303">
        <v>2017</v>
      </c>
      <c r="G67" s="327">
        <v>6797555</v>
      </c>
      <c r="H67" s="327">
        <v>15299189</v>
      </c>
      <c r="I67" s="326">
        <v>39409597</v>
      </c>
      <c r="J67" s="332">
        <f>H67+I67</f>
        <v>54708786</v>
      </c>
      <c r="K67" s="325">
        <v>5979923</v>
      </c>
      <c r="L67" s="325">
        <v>73904866</v>
      </c>
      <c r="M67" s="325">
        <v>79884789</v>
      </c>
      <c r="N67" s="331">
        <f>X67</f>
        <v>-9423668</v>
      </c>
      <c r="O67" s="325">
        <v>47015649</v>
      </c>
      <c r="P67" s="325">
        <v>48334574</v>
      </c>
      <c r="Q67" s="323">
        <f>O67-P67</f>
        <v>-1318925</v>
      </c>
      <c r="R67" s="324">
        <f>H67/K67</f>
        <v>2.5584257523048373</v>
      </c>
      <c r="S67" s="324">
        <f>(G67*365)/P67</f>
        <v>51.33194253455094</v>
      </c>
      <c r="T67" s="324">
        <f>M67/J67</f>
        <v>1.4601820811743109</v>
      </c>
      <c r="U67" s="324">
        <f>Q67/O67</f>
        <v>-2.8052893622716981E-2</v>
      </c>
      <c r="V67" s="323">
        <f>G67-G73</f>
        <v>592318</v>
      </c>
      <c r="W67" s="323">
        <f>X73</f>
        <v>-8104743</v>
      </c>
      <c r="X67" s="322">
        <f>W67+Q67</f>
        <v>-9423668</v>
      </c>
      <c r="Y67" s="13"/>
      <c r="Z67" s="309"/>
    </row>
    <row r="68" spans="1:56" s="7" customFormat="1" x14ac:dyDescent="0.2">
      <c r="A68" s="19" t="s">
        <v>16</v>
      </c>
      <c r="B68" s="20" t="s">
        <v>257</v>
      </c>
      <c r="C68" s="20"/>
      <c r="D68" s="303" t="s">
        <v>256</v>
      </c>
      <c r="E68" s="21" t="s">
        <v>255</v>
      </c>
      <c r="F68" s="303">
        <v>2017</v>
      </c>
      <c r="G68" s="327">
        <v>0</v>
      </c>
      <c r="H68" s="327">
        <v>448520</v>
      </c>
      <c r="I68" s="326">
        <v>431549</v>
      </c>
      <c r="J68" s="332">
        <f>H68+I68</f>
        <v>880069</v>
      </c>
      <c r="K68" s="325">
        <v>458505</v>
      </c>
      <c r="L68" s="325">
        <v>312026</v>
      </c>
      <c r="M68" s="325">
        <v>770531</v>
      </c>
      <c r="N68" s="331">
        <f>X68</f>
        <v>369868</v>
      </c>
      <c r="O68" s="325">
        <v>3677755</v>
      </c>
      <c r="P68" s="325">
        <v>3307887</v>
      </c>
      <c r="Q68" s="323">
        <f>O68-P68</f>
        <v>369868</v>
      </c>
      <c r="R68" s="324">
        <f>H68/K68</f>
        <v>0.97822270204250772</v>
      </c>
      <c r="S68" s="324">
        <f>(G68*365)/P68</f>
        <v>0</v>
      </c>
      <c r="T68" s="324">
        <f>M68/J68</f>
        <v>0.87553475920638046</v>
      </c>
      <c r="U68" s="324">
        <f>Q68/O68</f>
        <v>0.10056896122770549</v>
      </c>
      <c r="V68" s="323">
        <f>G68-0</f>
        <v>0</v>
      </c>
      <c r="W68" s="323">
        <v>0</v>
      </c>
      <c r="X68" s="322">
        <f>W68+Q68</f>
        <v>369868</v>
      </c>
      <c r="Y68" s="13"/>
      <c r="Z68" s="309"/>
    </row>
    <row r="69" spans="1:56" s="7" customFormat="1" ht="13.5" thickBot="1" x14ac:dyDescent="0.25">
      <c r="A69" s="340"/>
      <c r="B69" s="339"/>
      <c r="C69" s="339"/>
      <c r="D69" s="305"/>
      <c r="E69" s="776"/>
      <c r="F69" s="338"/>
      <c r="G69" s="337"/>
      <c r="H69" s="337"/>
      <c r="I69" s="332"/>
      <c r="J69" s="332"/>
      <c r="K69" s="331"/>
      <c r="L69" s="331"/>
      <c r="M69" s="331"/>
      <c r="N69" s="331"/>
      <c r="O69" s="331"/>
      <c r="P69" s="331"/>
      <c r="Q69" s="335"/>
      <c r="R69" s="336"/>
      <c r="S69" s="336"/>
      <c r="T69" s="336"/>
      <c r="U69" s="336"/>
      <c r="V69" s="335"/>
      <c r="W69" s="335"/>
      <c r="X69" s="334"/>
      <c r="Y69" s="13"/>
      <c r="Z69" s="309"/>
    </row>
    <row r="70" spans="1:56" s="7" customFormat="1" x14ac:dyDescent="0.2">
      <c r="A70" s="14" t="s">
        <v>16</v>
      </c>
      <c r="B70" s="15" t="s">
        <v>253</v>
      </c>
      <c r="C70" s="15"/>
      <c r="D70" s="16" t="s">
        <v>49</v>
      </c>
      <c r="E70" s="18" t="s">
        <v>254</v>
      </c>
      <c r="F70" s="17">
        <v>2016</v>
      </c>
      <c r="G70" s="317">
        <v>8516</v>
      </c>
      <c r="H70" s="317">
        <v>942949</v>
      </c>
      <c r="I70" s="320">
        <v>487174</v>
      </c>
      <c r="J70" s="320">
        <f>H70+I70</f>
        <v>1430123</v>
      </c>
      <c r="K70" s="319">
        <v>700717</v>
      </c>
      <c r="L70" s="319">
        <v>1666226</v>
      </c>
      <c r="M70" s="319">
        <v>2366943</v>
      </c>
      <c r="N70" s="319">
        <f>X70</f>
        <v>687515</v>
      </c>
      <c r="O70" s="319">
        <v>6557805</v>
      </c>
      <c r="P70" s="319">
        <v>6028026</v>
      </c>
      <c r="Q70" s="317">
        <f>O70-P70</f>
        <v>529779</v>
      </c>
      <c r="R70" s="318">
        <f>H70/K70</f>
        <v>1.3456916272903325</v>
      </c>
      <c r="S70" s="318">
        <f>(G70*365)/P70</f>
        <v>0.51564807451062755</v>
      </c>
      <c r="T70" s="318">
        <f>M70/J70</f>
        <v>1.6550625365790215</v>
      </c>
      <c r="U70" s="318">
        <f>Q70/O70</f>
        <v>8.0786025202030251E-2</v>
      </c>
      <c r="V70" s="317">
        <f>G70-G75</f>
        <v>-9632</v>
      </c>
      <c r="W70" s="317">
        <f>X75</f>
        <v>157736</v>
      </c>
      <c r="X70" s="316">
        <f>W70+Q70</f>
        <v>687515</v>
      </c>
      <c r="Y70" s="13"/>
      <c r="Z70" s="309"/>
    </row>
    <row r="71" spans="1:56" s="7" customFormat="1" x14ac:dyDescent="0.2">
      <c r="A71" s="19" t="s">
        <v>16</v>
      </c>
      <c r="B71" s="20" t="s">
        <v>251</v>
      </c>
      <c r="C71" s="20"/>
      <c r="D71" s="303" t="s">
        <v>39</v>
      </c>
      <c r="E71" s="21" t="s">
        <v>254</v>
      </c>
      <c r="F71" s="303">
        <v>2016</v>
      </c>
      <c r="G71" s="327">
        <v>2176814</v>
      </c>
      <c r="H71" s="327">
        <v>3879919</v>
      </c>
      <c r="I71" s="326">
        <v>1549618</v>
      </c>
      <c r="J71" s="332">
        <f>H71+I71</f>
        <v>5429537</v>
      </c>
      <c r="K71" s="325">
        <v>1891290</v>
      </c>
      <c r="L71" s="325">
        <v>7779693</v>
      </c>
      <c r="M71" s="325">
        <v>9670983</v>
      </c>
      <c r="N71" s="331">
        <f>X71</f>
        <v>529554</v>
      </c>
      <c r="O71" s="325">
        <v>18055798</v>
      </c>
      <c r="P71" s="325">
        <v>17316796</v>
      </c>
      <c r="Q71" s="323">
        <f>O71-P71</f>
        <v>739002</v>
      </c>
      <c r="R71" s="324">
        <f>H71/K71</f>
        <v>2.05146698814037</v>
      </c>
      <c r="S71" s="324">
        <f>(G71*365)/P71</f>
        <v>45.882454814389455</v>
      </c>
      <c r="T71" s="324">
        <f>M71/J71</f>
        <v>1.7811800527374617</v>
      </c>
      <c r="U71" s="324">
        <f>Q71/O71</f>
        <v>4.0928791959236585E-2</v>
      </c>
      <c r="V71" s="323">
        <f>G71-G76</f>
        <v>690337</v>
      </c>
      <c r="W71" s="323">
        <f>X76</f>
        <v>-209448</v>
      </c>
      <c r="X71" s="322">
        <f>W71+Q71</f>
        <v>529554</v>
      </c>
      <c r="Y71" s="13"/>
      <c r="Z71" s="309"/>
    </row>
    <row r="72" spans="1:56" s="7" customFormat="1" x14ac:dyDescent="0.2">
      <c r="A72" s="19" t="s">
        <v>16</v>
      </c>
      <c r="B72" s="20" t="s">
        <v>249</v>
      </c>
      <c r="C72" s="20"/>
      <c r="D72" s="305" t="s">
        <v>57</v>
      </c>
      <c r="E72" s="21" t="s">
        <v>254</v>
      </c>
      <c r="F72" s="303">
        <v>2016</v>
      </c>
      <c r="G72" s="327">
        <v>1083494</v>
      </c>
      <c r="H72" s="327">
        <v>3212540</v>
      </c>
      <c r="I72" s="326">
        <v>1521307</v>
      </c>
      <c r="J72" s="332">
        <f>H72+I72</f>
        <v>4733847</v>
      </c>
      <c r="K72" s="325">
        <v>1785354</v>
      </c>
      <c r="L72" s="325">
        <v>5094004</v>
      </c>
      <c r="M72" s="325">
        <v>6879358</v>
      </c>
      <c r="N72" s="331">
        <f>X72</f>
        <v>-993815</v>
      </c>
      <c r="O72" s="325">
        <v>17665570</v>
      </c>
      <c r="P72" s="325">
        <v>16256319</v>
      </c>
      <c r="Q72" s="323">
        <f>O72-P72</f>
        <v>1409251</v>
      </c>
      <c r="R72" s="324">
        <f>H72/K72</f>
        <v>1.7993854440071828</v>
      </c>
      <c r="S72" s="324">
        <f>(G72*365)/P72</f>
        <v>24.32748213171752</v>
      </c>
      <c r="T72" s="324">
        <f>M72/J72</f>
        <v>1.453227787040857</v>
      </c>
      <c r="U72" s="324">
        <f>Q72/O72</f>
        <v>7.9773876529316626E-2</v>
      </c>
      <c r="V72" s="323">
        <f>G72-G77</f>
        <v>-78315</v>
      </c>
      <c r="W72" s="323">
        <f>X77</f>
        <v>-2403066</v>
      </c>
      <c r="X72" s="322">
        <f>W72+Q72</f>
        <v>-993815</v>
      </c>
      <c r="Y72" s="13"/>
      <c r="Z72" s="309"/>
    </row>
    <row r="73" spans="1:56" s="7" customFormat="1" x14ac:dyDescent="0.2">
      <c r="A73" s="19" t="s">
        <v>16</v>
      </c>
      <c r="B73" s="20" t="s">
        <v>247</v>
      </c>
      <c r="C73" s="20"/>
      <c r="D73" s="303" t="s">
        <v>246</v>
      </c>
      <c r="E73" s="21" t="s">
        <v>254</v>
      </c>
      <c r="F73" s="303">
        <v>2016</v>
      </c>
      <c r="G73" s="327">
        <v>6205237</v>
      </c>
      <c r="H73" s="327">
        <v>18817850</v>
      </c>
      <c r="I73" s="326">
        <v>34828815</v>
      </c>
      <c r="J73" s="332">
        <f>H73+I73</f>
        <v>53646665</v>
      </c>
      <c r="K73" s="325">
        <v>4552047</v>
      </c>
      <c r="L73" s="325">
        <v>62872574</v>
      </c>
      <c r="M73" s="325">
        <v>67474621</v>
      </c>
      <c r="N73" s="331">
        <f>X73</f>
        <v>-8104743</v>
      </c>
      <c r="O73" s="325">
        <v>39665718</v>
      </c>
      <c r="P73" s="325">
        <v>39382738</v>
      </c>
      <c r="Q73" s="323">
        <f>O73-P73</f>
        <v>282980</v>
      </c>
      <c r="R73" s="324">
        <f>H73/K73</f>
        <v>4.1339313939421096</v>
      </c>
      <c r="S73" s="324">
        <f>(G73*365)/P73</f>
        <v>57.510260078920872</v>
      </c>
      <c r="T73" s="324">
        <f>M73/J73</f>
        <v>1.2577598439716615</v>
      </c>
      <c r="U73" s="324">
        <f>Q73/O73</f>
        <v>7.1341201992108144E-3</v>
      </c>
      <c r="V73" s="323">
        <f>G73-G78</f>
        <v>2250201</v>
      </c>
      <c r="W73" s="323">
        <f>X78</f>
        <v>-8387723</v>
      </c>
      <c r="X73" s="322">
        <f>W73+Q73</f>
        <v>-8104743</v>
      </c>
      <c r="Y73" s="13"/>
      <c r="Z73" s="309"/>
    </row>
    <row r="74" spans="1:56" s="7" customFormat="1" ht="13.5" thickBot="1" x14ac:dyDescent="0.25">
      <c r="A74" s="19" t="s">
        <v>16</v>
      </c>
      <c r="B74" s="20"/>
      <c r="C74" s="20"/>
      <c r="D74" s="303"/>
      <c r="E74" s="21"/>
      <c r="F74" s="303"/>
      <c r="G74" s="327"/>
      <c r="H74" s="327"/>
      <c r="I74" s="326"/>
      <c r="J74" s="326"/>
      <c r="K74" s="325"/>
      <c r="L74" s="325"/>
      <c r="M74" s="325"/>
      <c r="N74" s="325"/>
      <c r="O74" s="325"/>
      <c r="P74" s="325"/>
      <c r="Q74" s="333"/>
      <c r="R74" s="324"/>
      <c r="S74" s="324"/>
      <c r="T74" s="324"/>
      <c r="U74" s="324"/>
      <c r="V74" s="323"/>
      <c r="W74" s="323"/>
      <c r="X74" s="322"/>
      <c r="Y74" s="13"/>
      <c r="Z74" s="309"/>
    </row>
    <row r="75" spans="1:56" s="7" customFormat="1" x14ac:dyDescent="0.2">
      <c r="A75" s="14" t="s">
        <v>16</v>
      </c>
      <c r="B75" s="15" t="s">
        <v>253</v>
      </c>
      <c r="C75" s="15"/>
      <c r="D75" s="16" t="s">
        <v>49</v>
      </c>
      <c r="E75" s="18" t="s">
        <v>252</v>
      </c>
      <c r="F75" s="17">
        <v>2015</v>
      </c>
      <c r="G75" s="317">
        <v>18148</v>
      </c>
      <c r="H75" s="317">
        <v>234180</v>
      </c>
      <c r="I75" s="320">
        <v>248284</v>
      </c>
      <c r="J75" s="320">
        <f>H75+I75</f>
        <v>482464</v>
      </c>
      <c r="K75" s="319">
        <v>299143</v>
      </c>
      <c r="L75" s="319">
        <v>178898</v>
      </c>
      <c r="M75" s="319">
        <v>478041</v>
      </c>
      <c r="N75" s="319">
        <f>X75</f>
        <v>157736</v>
      </c>
      <c r="O75" s="319">
        <v>2165379</v>
      </c>
      <c r="P75" s="319">
        <v>2007643</v>
      </c>
      <c r="Q75" s="317">
        <f>O75-P75</f>
        <v>157736</v>
      </c>
      <c r="R75" s="318">
        <f>H75/K75</f>
        <v>0.78283630237043822</v>
      </c>
      <c r="S75" s="318">
        <f>(G75*365)/P75</f>
        <v>3.2994013377876446</v>
      </c>
      <c r="T75" s="318">
        <f>M75/J75</f>
        <v>0.99083247662001728</v>
      </c>
      <c r="U75" s="318">
        <f>Q75/O75</f>
        <v>7.2844522829490818E-2</v>
      </c>
      <c r="V75" s="317">
        <f>G75-0</f>
        <v>18148</v>
      </c>
      <c r="W75" s="317">
        <v>0</v>
      </c>
      <c r="X75" s="316">
        <f>W75+Q75</f>
        <v>157736</v>
      </c>
      <c r="Y75" s="13"/>
      <c r="Z75" s="309"/>
    </row>
    <row r="76" spans="1:56" s="7" customFormat="1" x14ac:dyDescent="0.2">
      <c r="A76" s="19" t="s">
        <v>16</v>
      </c>
      <c r="B76" s="20" t="s">
        <v>251</v>
      </c>
      <c r="C76" s="20"/>
      <c r="D76" s="303" t="s">
        <v>39</v>
      </c>
      <c r="E76" s="21" t="s">
        <v>252</v>
      </c>
      <c r="F76" s="303">
        <v>2015</v>
      </c>
      <c r="G76" s="327">
        <v>1486477</v>
      </c>
      <c r="H76" s="327">
        <v>2551892</v>
      </c>
      <c r="I76" s="326">
        <v>1058788</v>
      </c>
      <c r="J76" s="332">
        <f>H76+I76</f>
        <v>3610680</v>
      </c>
      <c r="K76" s="325">
        <v>1185892</v>
      </c>
      <c r="L76" s="325">
        <v>2905228</v>
      </c>
      <c r="M76" s="325">
        <v>4091120</v>
      </c>
      <c r="N76" s="331">
        <f>X76</f>
        <v>-209448</v>
      </c>
      <c r="O76" s="325">
        <v>11540277</v>
      </c>
      <c r="P76" s="325">
        <v>9970714</v>
      </c>
      <c r="Q76" s="323">
        <f>O76-P76</f>
        <v>1569563</v>
      </c>
      <c r="R76" s="324">
        <f>H76/K76</f>
        <v>2.1518755502187381</v>
      </c>
      <c r="S76" s="324">
        <f>(G76*365)/P76</f>
        <v>54.415772531435564</v>
      </c>
      <c r="T76" s="324">
        <f>M76/J76</f>
        <v>1.1330608084903675</v>
      </c>
      <c r="U76" s="324">
        <f>Q76/O76</f>
        <v>0.13600739392997238</v>
      </c>
      <c r="V76" s="323">
        <f>G76-G80</f>
        <v>976173</v>
      </c>
      <c r="W76" s="323">
        <f>X80-2531006</f>
        <v>-1779011</v>
      </c>
      <c r="X76" s="322">
        <f>W76+Q76</f>
        <v>-209448</v>
      </c>
      <c r="Y76" s="13"/>
      <c r="Z76" s="309"/>
    </row>
    <row r="77" spans="1:56" s="7" customFormat="1" x14ac:dyDescent="0.2">
      <c r="A77" s="19" t="s">
        <v>16</v>
      </c>
      <c r="B77" s="20" t="s">
        <v>249</v>
      </c>
      <c r="C77" s="20"/>
      <c r="D77" s="305" t="s">
        <v>57</v>
      </c>
      <c r="E77" s="21" t="s">
        <v>252</v>
      </c>
      <c r="F77" s="303">
        <v>2015</v>
      </c>
      <c r="G77" s="327">
        <v>1161809</v>
      </c>
      <c r="H77" s="327">
        <v>1845812</v>
      </c>
      <c r="I77" s="326">
        <v>507728</v>
      </c>
      <c r="J77" s="332">
        <f>H77+I77</f>
        <v>2353540</v>
      </c>
      <c r="K77" s="325">
        <v>715222</v>
      </c>
      <c r="L77" s="325">
        <v>3680102</v>
      </c>
      <c r="M77" s="325">
        <v>4395324</v>
      </c>
      <c r="N77" s="331">
        <f>X77</f>
        <v>-2403066</v>
      </c>
      <c r="O77" s="325">
        <v>6700349</v>
      </c>
      <c r="P77" s="325">
        <v>6647802</v>
      </c>
      <c r="Q77" s="323">
        <f>O77-P77</f>
        <v>52547</v>
      </c>
      <c r="R77" s="324">
        <f>H77/K77</f>
        <v>2.5807539477253219</v>
      </c>
      <c r="S77" s="324">
        <f>(G77*365)/P77</f>
        <v>63.789548034072013</v>
      </c>
      <c r="T77" s="324">
        <f>M77/J77</f>
        <v>1.8675374117287151</v>
      </c>
      <c r="U77" s="324">
        <f>Q77/O77</f>
        <v>7.8424273123683559E-3</v>
      </c>
      <c r="V77" s="323">
        <f>G77-G81</f>
        <v>-460432</v>
      </c>
      <c r="W77" s="323">
        <f>X81-3914767</f>
        <v>-2455654</v>
      </c>
      <c r="X77" s="322">
        <v>-2403066</v>
      </c>
      <c r="Y77" s="13"/>
      <c r="Z77" s="309"/>
    </row>
    <row r="78" spans="1:56" s="7" customFormat="1" x14ac:dyDescent="0.2">
      <c r="A78" s="19" t="s">
        <v>16</v>
      </c>
      <c r="B78" s="20" t="s">
        <v>247</v>
      </c>
      <c r="C78" s="20"/>
      <c r="D78" s="303" t="s">
        <v>246</v>
      </c>
      <c r="E78" s="21" t="s">
        <v>252</v>
      </c>
      <c r="F78" s="303">
        <v>2015</v>
      </c>
      <c r="G78" s="327">
        <v>3955036</v>
      </c>
      <c r="H78" s="327">
        <v>19406000</v>
      </c>
      <c r="I78" s="326">
        <v>32421280</v>
      </c>
      <c r="J78" s="332">
        <f>H78+I78</f>
        <v>51827280</v>
      </c>
      <c r="K78" s="325">
        <v>3529571</v>
      </c>
      <c r="L78" s="325">
        <v>56026029</v>
      </c>
      <c r="M78" s="325">
        <v>59555600</v>
      </c>
      <c r="N78" s="331">
        <f>X78</f>
        <v>-8387723</v>
      </c>
      <c r="O78" s="325">
        <v>31560824</v>
      </c>
      <c r="P78" s="325">
        <v>30105962</v>
      </c>
      <c r="Q78" s="323">
        <f>O78-P78</f>
        <v>1454862</v>
      </c>
      <c r="R78" s="324">
        <f>H78/K78</f>
        <v>5.4981186098820505</v>
      </c>
      <c r="S78" s="324">
        <f>(G78*365)/P78</f>
        <v>47.950241218001935</v>
      </c>
      <c r="T78" s="324">
        <f>M78/J78</f>
        <v>1.1491168357668009</v>
      </c>
      <c r="U78" s="324">
        <f>Q78/O78</f>
        <v>4.6097085424639105E-2</v>
      </c>
      <c r="V78" s="323">
        <f>G78-G82</f>
        <v>2231253</v>
      </c>
      <c r="W78" s="323">
        <f>X82-12573514</f>
        <v>-9842585</v>
      </c>
      <c r="X78" s="322">
        <f>W78+Q78</f>
        <v>-8387723</v>
      </c>
      <c r="Y78" s="13"/>
      <c r="Z78" s="309"/>
    </row>
    <row r="79" spans="1:56" s="7" customFormat="1" ht="13.5" thickBot="1" x14ac:dyDescent="0.25">
      <c r="A79" s="19" t="s">
        <v>16</v>
      </c>
      <c r="B79" s="20"/>
      <c r="C79" s="20"/>
      <c r="D79" s="303"/>
      <c r="E79" s="21"/>
      <c r="F79" s="303"/>
      <c r="G79" s="327"/>
      <c r="H79" s="327"/>
      <c r="I79" s="326"/>
      <c r="J79" s="326"/>
      <c r="K79" s="325"/>
      <c r="L79" s="325"/>
      <c r="M79" s="325"/>
      <c r="N79" s="325"/>
      <c r="O79" s="325"/>
      <c r="P79" s="325"/>
      <c r="Q79" s="323"/>
      <c r="R79" s="324"/>
      <c r="S79" s="324"/>
      <c r="T79" s="324"/>
      <c r="U79" s="324"/>
      <c r="V79" s="323"/>
      <c r="W79" s="323"/>
      <c r="X79" s="322"/>
      <c r="Y79" s="13"/>
      <c r="Z79" s="309"/>
    </row>
    <row r="80" spans="1:56" s="7" customFormat="1" x14ac:dyDescent="0.2">
      <c r="A80" s="14" t="s">
        <v>16</v>
      </c>
      <c r="B80" s="15" t="s">
        <v>251</v>
      </c>
      <c r="C80" s="15"/>
      <c r="D80" s="16" t="s">
        <v>39</v>
      </c>
      <c r="E80" s="18" t="s">
        <v>250</v>
      </c>
      <c r="F80" s="16">
        <v>2014</v>
      </c>
      <c r="G80" s="321">
        <v>510304</v>
      </c>
      <c r="H80" s="321">
        <v>1017714</v>
      </c>
      <c r="I80" s="320">
        <v>0</v>
      </c>
      <c r="J80" s="320">
        <f>H80+I80</f>
        <v>1017714</v>
      </c>
      <c r="K80" s="319">
        <v>247888</v>
      </c>
      <c r="L80" s="319">
        <v>17831</v>
      </c>
      <c r="M80" s="319">
        <v>265719</v>
      </c>
      <c r="N80" s="319">
        <f>X80</f>
        <v>751995</v>
      </c>
      <c r="O80" s="319">
        <v>4920517</v>
      </c>
      <c r="P80" s="319">
        <v>4168522</v>
      </c>
      <c r="Q80" s="317">
        <f>O80-P80</f>
        <v>751995</v>
      </c>
      <c r="R80" s="318">
        <f>H80/K80</f>
        <v>4.1055395985283676</v>
      </c>
      <c r="S80" s="318">
        <f>(G80*365)/P80</f>
        <v>44.682734072172344</v>
      </c>
      <c r="T80" s="318">
        <f>M80/J80</f>
        <v>0.26109398121672689</v>
      </c>
      <c r="U80" s="318">
        <f>Q80/O80</f>
        <v>0.15282845278250232</v>
      </c>
      <c r="V80" s="317">
        <f>G80-0</f>
        <v>510304</v>
      </c>
      <c r="W80" s="317">
        <v>0</v>
      </c>
      <c r="X80" s="316">
        <f>W80+Q80</f>
        <v>751995</v>
      </c>
      <c r="Y80" s="13"/>
      <c r="Z80" s="309"/>
    </row>
    <row r="81" spans="1:26" s="7" customFormat="1" x14ac:dyDescent="0.2">
      <c r="A81" s="19" t="s">
        <v>16</v>
      </c>
      <c r="B81" s="20" t="s">
        <v>249</v>
      </c>
      <c r="C81" s="20"/>
      <c r="D81" s="305" t="s">
        <v>57</v>
      </c>
      <c r="E81" s="21" t="s">
        <v>250</v>
      </c>
      <c r="F81" s="303">
        <v>2014</v>
      </c>
      <c r="G81" s="327">
        <v>1622241</v>
      </c>
      <c r="H81" s="327">
        <v>1776283</v>
      </c>
      <c r="I81" s="326">
        <v>21274</v>
      </c>
      <c r="J81" s="332">
        <f>H81+I81</f>
        <v>1797557</v>
      </c>
      <c r="K81" s="325">
        <v>338444</v>
      </c>
      <c r="L81" s="325">
        <v>0</v>
      </c>
      <c r="M81" s="325">
        <v>338444</v>
      </c>
      <c r="N81" s="331">
        <f>X81</f>
        <v>1459113</v>
      </c>
      <c r="O81" s="325">
        <v>6060552</v>
      </c>
      <c r="P81" s="325">
        <v>5339215</v>
      </c>
      <c r="Q81" s="323">
        <f>O81-P81</f>
        <v>721337</v>
      </c>
      <c r="R81" s="324">
        <f>H81/K81</f>
        <v>5.2483808251882147</v>
      </c>
      <c r="S81" s="324">
        <f>(G81*365)/P81</f>
        <v>110.89981673335875</v>
      </c>
      <c r="T81" s="324">
        <f>M81/J81</f>
        <v>0.18827998222031345</v>
      </c>
      <c r="U81" s="324">
        <f>Q81/O81</f>
        <v>0.11902166667326673</v>
      </c>
      <c r="V81" s="323">
        <f>G81-961962</f>
        <v>660279</v>
      </c>
      <c r="W81" s="323">
        <v>737776</v>
      </c>
      <c r="X81" s="322">
        <f>W81+Q81</f>
        <v>1459113</v>
      </c>
      <c r="Y81" s="13"/>
      <c r="Z81" s="309"/>
    </row>
    <row r="82" spans="1:26" s="7" customFormat="1" x14ac:dyDescent="0.2">
      <c r="A82" s="19" t="s">
        <v>16</v>
      </c>
      <c r="B82" s="20" t="s">
        <v>247</v>
      </c>
      <c r="C82" s="20"/>
      <c r="D82" s="303" t="s">
        <v>246</v>
      </c>
      <c r="E82" s="21" t="s">
        <v>250</v>
      </c>
      <c r="F82" s="303">
        <v>2014</v>
      </c>
      <c r="G82" s="327">
        <v>1723783</v>
      </c>
      <c r="H82" s="327">
        <v>3902921</v>
      </c>
      <c r="I82" s="326">
        <v>173984</v>
      </c>
      <c r="J82" s="332">
        <f>H82+I82</f>
        <v>4076905</v>
      </c>
      <c r="K82" s="325">
        <v>1241017</v>
      </c>
      <c r="L82" s="325">
        <v>104959</v>
      </c>
      <c r="M82" s="325">
        <v>1345976</v>
      </c>
      <c r="N82" s="331">
        <f>X82</f>
        <v>2730929</v>
      </c>
      <c r="O82" s="325">
        <v>19468500</v>
      </c>
      <c r="P82" s="325">
        <v>18097343</v>
      </c>
      <c r="Q82" s="323">
        <f>O82-P82</f>
        <v>1371157</v>
      </c>
      <c r="R82" s="324">
        <f>H82/K82</f>
        <v>3.1449375794207493</v>
      </c>
      <c r="S82" s="324">
        <f>(G82*365)/P82</f>
        <v>34.76647345414186</v>
      </c>
      <c r="T82" s="324">
        <f>M82/J82</f>
        <v>0.33014652046098697</v>
      </c>
      <c r="U82" s="324">
        <f>Q82/O82</f>
        <v>7.0429514343683386E-2</v>
      </c>
      <c r="V82" s="323">
        <f>G82-G85</f>
        <v>514475</v>
      </c>
      <c r="W82" s="323">
        <v>1359772</v>
      </c>
      <c r="X82" s="322">
        <f>W82+Q82</f>
        <v>2730929</v>
      </c>
      <c r="Y82" s="13"/>
      <c r="Z82" s="309"/>
    </row>
    <row r="83" spans="1:26" s="7" customFormat="1" ht="13.5" thickBot="1" x14ac:dyDescent="0.25">
      <c r="A83" s="19" t="s">
        <v>16</v>
      </c>
      <c r="B83" s="20"/>
      <c r="C83" s="20"/>
      <c r="D83" s="303"/>
      <c r="E83" s="21"/>
      <c r="F83" s="303"/>
      <c r="G83" s="327"/>
      <c r="H83" s="327"/>
      <c r="I83" s="326"/>
      <c r="J83" s="326"/>
      <c r="K83" s="325"/>
      <c r="L83" s="325"/>
      <c r="M83" s="325"/>
      <c r="N83" s="325"/>
      <c r="O83" s="325"/>
      <c r="P83" s="325"/>
      <c r="Q83" s="323"/>
      <c r="R83" s="324"/>
      <c r="S83" s="324"/>
      <c r="T83" s="324"/>
      <c r="U83" s="324"/>
      <c r="V83" s="323"/>
      <c r="W83" s="323"/>
      <c r="X83" s="322"/>
      <c r="Y83" s="13"/>
      <c r="Z83" s="309"/>
    </row>
    <row r="84" spans="1:26" s="7" customFormat="1" x14ac:dyDescent="0.2">
      <c r="A84" s="14" t="s">
        <v>16</v>
      </c>
      <c r="B84" s="15" t="s">
        <v>249</v>
      </c>
      <c r="C84" s="15"/>
      <c r="D84" s="16" t="s">
        <v>57</v>
      </c>
      <c r="E84" s="18" t="s">
        <v>248</v>
      </c>
      <c r="F84" s="16">
        <v>2013</v>
      </c>
      <c r="G84" s="321">
        <v>961962</v>
      </c>
      <c r="H84" s="321">
        <v>1114206</v>
      </c>
      <c r="I84" s="320">
        <v>0</v>
      </c>
      <c r="J84" s="320">
        <f>H84+I84</f>
        <v>1114206</v>
      </c>
      <c r="K84" s="319">
        <v>376430</v>
      </c>
      <c r="L84" s="319">
        <v>0</v>
      </c>
      <c r="M84" s="319">
        <v>376430</v>
      </c>
      <c r="N84" s="319">
        <f>X84</f>
        <v>737776</v>
      </c>
      <c r="O84" s="319">
        <v>4758906</v>
      </c>
      <c r="P84" s="319">
        <v>4021130</v>
      </c>
      <c r="Q84" s="317">
        <f>O84-P84</f>
        <v>737776</v>
      </c>
      <c r="R84" s="318">
        <f>H84/K84</f>
        <v>2.95992880482427</v>
      </c>
      <c r="S84" s="318">
        <f>(G84*365)/P84</f>
        <v>87.317776346449875</v>
      </c>
      <c r="T84" s="318">
        <f>M84/J84</f>
        <v>0.33784596385228582</v>
      </c>
      <c r="U84" s="318">
        <f>Q84/O84</f>
        <v>0.15503058896309363</v>
      </c>
      <c r="V84" s="317">
        <f>G84</f>
        <v>961962</v>
      </c>
      <c r="W84" s="317">
        <v>0</v>
      </c>
      <c r="X84" s="316">
        <f>W84+Q84</f>
        <v>737776</v>
      </c>
      <c r="Y84" s="13"/>
      <c r="Z84" s="309"/>
    </row>
    <row r="85" spans="1:26" s="7" customFormat="1" x14ac:dyDescent="0.2">
      <c r="A85" s="19" t="s">
        <v>16</v>
      </c>
      <c r="B85" s="20" t="s">
        <v>247</v>
      </c>
      <c r="C85" s="20"/>
      <c r="D85" s="303" t="s">
        <v>246</v>
      </c>
      <c r="E85" s="21" t="s">
        <v>248</v>
      </c>
      <c r="F85" s="303">
        <v>2013</v>
      </c>
      <c r="G85" s="327">
        <v>1209308</v>
      </c>
      <c r="H85" s="327">
        <v>2238199</v>
      </c>
      <c r="I85" s="326">
        <v>0</v>
      </c>
      <c r="J85" s="332">
        <f>H85+I85</f>
        <v>2238199</v>
      </c>
      <c r="K85" s="325">
        <v>878427</v>
      </c>
      <c r="L85" s="325">
        <v>0</v>
      </c>
      <c r="M85" s="325">
        <v>878427</v>
      </c>
      <c r="N85" s="331">
        <f>X85</f>
        <v>1359772</v>
      </c>
      <c r="O85" s="325">
        <v>11486000</v>
      </c>
      <c r="P85" s="325">
        <v>10585090</v>
      </c>
      <c r="Q85" s="323">
        <f>O85-P85</f>
        <v>900910</v>
      </c>
      <c r="R85" s="324">
        <f>H85/K85</f>
        <v>2.5479624374023113</v>
      </c>
      <c r="S85" s="324">
        <f>(G85*365)/P85</f>
        <v>41.69992130440081</v>
      </c>
      <c r="T85" s="324">
        <f>M85/J85</f>
        <v>0.39247046397572333</v>
      </c>
      <c r="U85" s="324">
        <f>Q85/O85</f>
        <v>7.843548667943584E-2</v>
      </c>
      <c r="V85" s="323">
        <f>G85-G87</f>
        <v>154430</v>
      </c>
      <c r="W85" s="323">
        <f>X87+207967</f>
        <v>458862</v>
      </c>
      <c r="X85" s="322">
        <f>W85+Q85</f>
        <v>1359772</v>
      </c>
      <c r="Y85" s="13"/>
      <c r="Z85" s="309"/>
    </row>
    <row r="86" spans="1:26" s="7" customFormat="1" ht="13.5" thickBot="1" x14ac:dyDescent="0.25">
      <c r="A86" s="330"/>
      <c r="B86" s="329"/>
      <c r="C86" s="329"/>
      <c r="D86" s="328"/>
      <c r="E86" s="26"/>
      <c r="F86" s="328"/>
      <c r="G86" s="327"/>
      <c r="H86" s="327"/>
      <c r="I86" s="326"/>
      <c r="J86" s="326"/>
      <c r="K86" s="325"/>
      <c r="L86" s="325"/>
      <c r="M86" s="325"/>
      <c r="N86" s="325"/>
      <c r="O86" s="325"/>
      <c r="P86" s="325"/>
      <c r="Q86" s="323"/>
      <c r="R86" s="324"/>
      <c r="S86" s="324"/>
      <c r="T86" s="324"/>
      <c r="U86" s="324"/>
      <c r="V86" s="323"/>
      <c r="W86" s="323"/>
      <c r="X86" s="322"/>
      <c r="Y86" s="13"/>
      <c r="Z86" s="309"/>
    </row>
    <row r="87" spans="1:26" s="7" customFormat="1" x14ac:dyDescent="0.2">
      <c r="A87" s="14" t="s">
        <v>16</v>
      </c>
      <c r="B87" s="15" t="s">
        <v>247</v>
      </c>
      <c r="C87" s="15"/>
      <c r="D87" s="16" t="s">
        <v>246</v>
      </c>
      <c r="E87" s="18" t="s">
        <v>245</v>
      </c>
      <c r="F87" s="16">
        <v>2012</v>
      </c>
      <c r="G87" s="321">
        <v>1054878</v>
      </c>
      <c r="H87" s="321">
        <v>1092540</v>
      </c>
      <c r="I87" s="320">
        <v>4099196</v>
      </c>
      <c r="J87" s="320">
        <f>H87+I87</f>
        <v>5191736</v>
      </c>
      <c r="K87" s="319">
        <v>623352</v>
      </c>
      <c r="L87" s="319">
        <v>4317489</v>
      </c>
      <c r="M87" s="319">
        <v>4940841</v>
      </c>
      <c r="N87" s="319">
        <f>X87</f>
        <v>250895</v>
      </c>
      <c r="O87" s="319">
        <v>6324089</v>
      </c>
      <c r="P87" s="319">
        <v>6073194</v>
      </c>
      <c r="Q87" s="317">
        <f>O87-P87</f>
        <v>250895</v>
      </c>
      <c r="R87" s="318">
        <f>H87/K87</f>
        <v>1.7526854810765025</v>
      </c>
      <c r="S87" s="318">
        <f>(G87*365)/P87</f>
        <v>63.398348546086297</v>
      </c>
      <c r="T87" s="318">
        <f>M87/J87</f>
        <v>0.95167416062758203</v>
      </c>
      <c r="U87" s="318">
        <f>Q87/O87</f>
        <v>3.9672907829096014E-2</v>
      </c>
      <c r="V87" s="317">
        <f>G87-0</f>
        <v>1054878</v>
      </c>
      <c r="W87" s="317">
        <v>0</v>
      </c>
      <c r="X87" s="316">
        <f>W87+Q87</f>
        <v>250895</v>
      </c>
      <c r="Y87" s="13"/>
      <c r="Z87" s="309"/>
    </row>
    <row r="88" spans="1:26" s="7" customFormat="1" ht="13.5" thickBot="1" x14ac:dyDescent="0.25">
      <c r="A88" s="24"/>
      <c r="B88" s="25"/>
      <c r="C88" s="25"/>
      <c r="D88" s="304"/>
      <c r="E88" s="27"/>
      <c r="F88" s="304"/>
      <c r="G88" s="311"/>
      <c r="H88" s="315"/>
      <c r="I88" s="314"/>
      <c r="J88" s="314"/>
      <c r="K88" s="313"/>
      <c r="L88" s="313"/>
      <c r="M88" s="313"/>
      <c r="N88" s="313"/>
      <c r="O88" s="313"/>
      <c r="P88" s="313"/>
      <c r="Q88" s="311"/>
      <c r="R88" s="312"/>
      <c r="S88" s="312"/>
      <c r="T88" s="312"/>
      <c r="U88" s="312"/>
      <c r="V88" s="311"/>
      <c r="W88" s="311"/>
      <c r="X88" s="310"/>
      <c r="Z88" s="309"/>
    </row>
    <row r="89" spans="1:26" s="7" customFormat="1" x14ac:dyDescent="0.2">
      <c r="A89" s="29"/>
      <c r="B89" s="30"/>
      <c r="C89" s="30"/>
      <c r="D89" s="31"/>
      <c r="E89" s="31"/>
      <c r="F89" s="31"/>
      <c r="G89" s="31"/>
      <c r="H89" s="302"/>
      <c r="I89" s="31"/>
      <c r="J89" s="31"/>
      <c r="K89" s="31"/>
      <c r="L89" s="31"/>
      <c r="M89" s="31"/>
      <c r="N89" s="31"/>
      <c r="O89" s="31"/>
      <c r="P89" s="31"/>
      <c r="Q89" s="302"/>
      <c r="R89" s="302"/>
      <c r="S89" s="302"/>
      <c r="T89" s="302"/>
      <c r="U89" s="302"/>
      <c r="V89" s="302"/>
      <c r="W89" s="302"/>
      <c r="X89" s="302"/>
    </row>
    <row r="90" spans="1:26" s="7" customFormat="1" x14ac:dyDescent="0.2">
      <c r="A90" s="30"/>
      <c r="B90" s="30"/>
      <c r="C90" s="30"/>
      <c r="D90" s="31"/>
      <c r="E90" s="31"/>
      <c r="F90" s="31"/>
      <c r="G90" s="308"/>
      <c r="H90" s="308"/>
      <c r="I90" s="308"/>
      <c r="J90" s="308"/>
      <c r="K90" s="308"/>
      <c r="L90" s="308"/>
      <c r="M90" s="308"/>
      <c r="N90" s="308"/>
      <c r="O90" s="308"/>
      <c r="P90" s="308"/>
      <c r="Q90" s="308"/>
      <c r="R90" s="308"/>
      <c r="S90" s="308"/>
      <c r="T90" s="308"/>
      <c r="U90" s="308"/>
      <c r="V90" s="308"/>
      <c r="W90" s="308"/>
      <c r="X90" s="308"/>
    </row>
    <row r="91" spans="1:26" s="7" customFormat="1" x14ac:dyDescent="0.2">
      <c r="A91" s="30"/>
      <c r="B91" s="30"/>
      <c r="C91" s="30"/>
      <c r="D91" s="31"/>
      <c r="E91" s="31"/>
      <c r="F91" s="31"/>
      <c r="G91" s="31"/>
      <c r="H91" s="302"/>
      <c r="I91" s="31"/>
      <c r="J91" s="31"/>
      <c r="K91" s="31"/>
      <c r="L91" s="31"/>
      <c r="M91" s="31"/>
      <c r="N91" s="31"/>
      <c r="O91" s="31"/>
      <c r="P91" s="31"/>
      <c r="Q91" s="302"/>
      <c r="R91" s="302"/>
      <c r="S91" s="302"/>
      <c r="T91" s="302"/>
      <c r="U91" s="302"/>
      <c r="V91" s="302"/>
      <c r="W91" s="302"/>
      <c r="X91" s="302"/>
    </row>
    <row r="92" spans="1:26" s="7" customFormat="1" x14ac:dyDescent="0.2">
      <c r="A92" s="30"/>
      <c r="B92" s="30"/>
      <c r="C92" s="30"/>
      <c r="D92" s="31"/>
      <c r="E92" s="31"/>
      <c r="F92" s="31"/>
      <c r="G92" s="31"/>
      <c r="H92" s="302"/>
      <c r="I92" s="31"/>
      <c r="J92" s="31"/>
      <c r="K92" s="31"/>
      <c r="L92" s="31"/>
      <c r="M92" s="31"/>
      <c r="N92" s="31"/>
      <c r="O92" s="31"/>
      <c r="P92" s="31"/>
      <c r="Q92" s="302"/>
      <c r="R92" s="302"/>
      <c r="S92" s="302"/>
      <c r="T92" s="302"/>
      <c r="U92" s="302"/>
      <c r="V92" s="302"/>
      <c r="W92" s="302"/>
      <c r="X92" s="302"/>
    </row>
    <row r="93" spans="1:26" s="7" customFormat="1" x14ac:dyDescent="0.2">
      <c r="A93" s="30"/>
      <c r="B93" s="30"/>
      <c r="C93" s="30"/>
      <c r="D93" s="31"/>
      <c r="E93" s="31"/>
      <c r="F93" s="31"/>
      <c r="G93" s="31"/>
      <c r="H93" s="302"/>
      <c r="I93" s="31"/>
      <c r="J93" s="31"/>
      <c r="K93" s="31"/>
      <c r="L93" s="31"/>
      <c r="M93" s="31"/>
      <c r="N93" s="31"/>
      <c r="O93" s="31"/>
      <c r="P93" s="31"/>
      <c r="Q93" s="302"/>
      <c r="R93" s="302"/>
      <c r="S93" s="302"/>
      <c r="T93" s="302"/>
      <c r="U93" s="302"/>
      <c r="V93" s="302"/>
      <c r="W93" s="302"/>
      <c r="X93" s="302"/>
    </row>
    <row r="94" spans="1:26" s="7" customFormat="1" x14ac:dyDescent="0.2">
      <c r="A94" s="30"/>
      <c r="B94" s="30"/>
      <c r="C94" s="30"/>
      <c r="D94" s="31"/>
      <c r="E94" s="31"/>
      <c r="F94" s="31"/>
      <c r="G94" s="31"/>
      <c r="H94" s="302"/>
      <c r="I94" s="31"/>
      <c r="J94" s="31"/>
      <c r="K94" s="31"/>
      <c r="L94" s="31"/>
      <c r="M94" s="31"/>
      <c r="N94" s="31"/>
      <c r="O94" s="31"/>
      <c r="P94" s="31"/>
      <c r="Q94" s="302"/>
      <c r="R94" s="302"/>
      <c r="S94" s="302"/>
      <c r="T94" s="302"/>
      <c r="U94" s="302"/>
      <c r="V94" s="302"/>
      <c r="W94" s="302"/>
      <c r="X94" s="302"/>
    </row>
    <row r="95" spans="1:26" s="7" customFormat="1" x14ac:dyDescent="0.2">
      <c r="A95" s="30"/>
      <c r="B95" s="30"/>
      <c r="C95" s="30"/>
      <c r="D95" s="31"/>
      <c r="E95" s="31"/>
      <c r="F95" s="31"/>
      <c r="G95" s="31"/>
      <c r="H95" s="302"/>
      <c r="I95" s="31"/>
      <c r="J95" s="31"/>
      <c r="K95" s="31"/>
      <c r="L95" s="31"/>
      <c r="M95" s="31"/>
      <c r="N95" s="31"/>
      <c r="O95" s="31"/>
      <c r="P95" s="31"/>
      <c r="Q95" s="302"/>
      <c r="R95" s="302"/>
      <c r="S95" s="302"/>
      <c r="T95" s="302"/>
      <c r="U95" s="302"/>
      <c r="V95" s="302"/>
      <c r="W95" s="302"/>
      <c r="X95" s="302"/>
    </row>
    <row r="96" spans="1:26" s="7" customFormat="1" x14ac:dyDescent="0.2">
      <c r="A96" s="30"/>
      <c r="B96" s="30"/>
      <c r="C96" s="30"/>
      <c r="D96" s="31"/>
      <c r="E96" s="31"/>
      <c r="F96" s="31"/>
      <c r="G96" s="31"/>
      <c r="H96" s="302"/>
      <c r="I96" s="31"/>
      <c r="J96" s="31"/>
      <c r="K96" s="31"/>
      <c r="L96" s="31"/>
      <c r="M96" s="31"/>
      <c r="N96" s="31"/>
      <c r="O96" s="31"/>
      <c r="P96" s="31"/>
      <c r="Q96" s="302"/>
      <c r="R96" s="302"/>
      <c r="S96" s="302"/>
      <c r="T96" s="302"/>
      <c r="U96" s="302"/>
      <c r="V96" s="302"/>
      <c r="W96" s="302"/>
      <c r="X96" s="302"/>
    </row>
    <row r="97" spans="1:56" s="7" customFormat="1" x14ac:dyDescent="0.2">
      <c r="A97" s="30"/>
      <c r="B97" s="30"/>
      <c r="C97" s="30"/>
      <c r="D97" s="31"/>
      <c r="E97" s="31"/>
      <c r="F97" s="31"/>
      <c r="G97" s="31"/>
      <c r="H97" s="302"/>
      <c r="I97" s="31"/>
      <c r="J97" s="31"/>
      <c r="K97" s="31"/>
      <c r="L97" s="31"/>
      <c r="M97" s="31"/>
      <c r="N97" s="31"/>
      <c r="O97" s="31"/>
      <c r="P97" s="31"/>
      <c r="Q97" s="302"/>
      <c r="R97" s="302"/>
      <c r="S97" s="302"/>
      <c r="T97" s="302"/>
      <c r="U97" s="302"/>
      <c r="V97" s="302"/>
      <c r="W97" s="302"/>
      <c r="X97" s="302"/>
    </row>
    <row r="98" spans="1:56" s="7" customFormat="1" x14ac:dyDescent="0.2">
      <c r="A98" s="30"/>
      <c r="B98" s="30"/>
      <c r="C98" s="30"/>
      <c r="D98" s="31"/>
      <c r="E98" s="31"/>
      <c r="F98" s="31"/>
      <c r="G98" s="31"/>
      <c r="H98" s="302"/>
      <c r="I98" s="31"/>
      <c r="J98" s="31"/>
      <c r="K98" s="31"/>
      <c r="L98" s="31"/>
      <c r="M98" s="31"/>
      <c r="N98" s="31"/>
      <c r="O98" s="31"/>
      <c r="P98" s="31"/>
      <c r="Q98" s="302"/>
      <c r="R98" s="302"/>
      <c r="S98" s="302"/>
      <c r="T98" s="302"/>
      <c r="U98" s="302"/>
      <c r="V98" s="302"/>
      <c r="W98" s="302"/>
      <c r="X98" s="302"/>
    </row>
    <row r="99" spans="1:56" x14ac:dyDescent="0.2">
      <c r="A99" s="30"/>
      <c r="B99" s="30"/>
      <c r="C99" s="30"/>
      <c r="D99" s="31"/>
      <c r="E99" s="31"/>
      <c r="F99" s="31"/>
      <c r="G99" s="31"/>
      <c r="H99" s="302"/>
      <c r="I99" s="31"/>
      <c r="J99" s="31"/>
      <c r="K99" s="31"/>
      <c r="L99" s="31"/>
      <c r="M99" s="31"/>
      <c r="N99" s="31"/>
      <c r="O99" s="31"/>
      <c r="P99" s="31"/>
      <c r="Q99" s="302"/>
      <c r="R99" s="302"/>
      <c r="S99" s="302"/>
      <c r="T99" s="302"/>
      <c r="U99" s="302"/>
      <c r="V99" s="302"/>
      <c r="W99" s="302"/>
      <c r="X99" s="302"/>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row>
    <row r="100" spans="1:56" x14ac:dyDescent="0.2">
      <c r="A100" s="30"/>
      <c r="B100" s="30"/>
      <c r="C100" s="30"/>
      <c r="D100" s="31"/>
      <c r="E100" s="31"/>
      <c r="F100" s="31"/>
      <c r="G100" s="31"/>
      <c r="H100" s="302"/>
      <c r="I100" s="31"/>
      <c r="J100" s="31"/>
      <c r="K100" s="31"/>
      <c r="L100" s="31"/>
      <c r="M100" s="31"/>
      <c r="N100" s="31"/>
      <c r="O100" s="31"/>
      <c r="P100" s="31"/>
      <c r="Q100" s="302"/>
      <c r="R100" s="302"/>
      <c r="S100" s="302"/>
      <c r="T100" s="302"/>
      <c r="U100" s="302"/>
      <c r="V100" s="302"/>
      <c r="W100" s="302"/>
      <c r="X100" s="302"/>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row>
    <row r="101" spans="1:56" x14ac:dyDescent="0.2">
      <c r="A101" s="30"/>
      <c r="B101" s="30"/>
      <c r="C101" s="30"/>
      <c r="D101" s="31"/>
      <c r="E101" s="31"/>
      <c r="F101" s="31"/>
      <c r="G101" s="31"/>
      <c r="H101" s="302"/>
      <c r="I101" s="31"/>
      <c r="J101" s="31"/>
      <c r="K101" s="31"/>
      <c r="L101" s="31"/>
      <c r="M101" s="31"/>
      <c r="N101" s="31"/>
      <c r="O101" s="31"/>
      <c r="P101" s="31"/>
      <c r="Q101" s="302"/>
      <c r="R101" s="302"/>
      <c r="S101" s="302"/>
      <c r="T101" s="302"/>
      <c r="U101" s="302"/>
      <c r="V101" s="302"/>
      <c r="W101" s="302"/>
      <c r="X101" s="302"/>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row>
    <row r="102" spans="1:56" x14ac:dyDescent="0.2">
      <c r="A102" s="30"/>
      <c r="B102" s="30"/>
      <c r="C102" s="30"/>
      <c r="D102" s="31"/>
      <c r="E102" s="31"/>
      <c r="F102" s="31"/>
      <c r="G102" s="31"/>
      <c r="H102" s="302"/>
      <c r="I102" s="31"/>
      <c r="J102" s="31"/>
      <c r="K102" s="31"/>
      <c r="L102" s="31"/>
      <c r="M102" s="31"/>
      <c r="N102" s="31"/>
      <c r="O102" s="31"/>
      <c r="P102" s="31"/>
      <c r="Q102" s="302"/>
      <c r="R102" s="302"/>
      <c r="S102" s="302"/>
      <c r="T102" s="302"/>
      <c r="U102" s="302"/>
      <c r="V102" s="302"/>
      <c r="W102" s="302"/>
      <c r="X102" s="302"/>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row>
    <row r="103" spans="1:56" x14ac:dyDescent="0.2">
      <c r="A103" s="30"/>
      <c r="B103" s="30"/>
      <c r="C103" s="30"/>
      <c r="D103" s="31"/>
      <c r="E103" s="31"/>
      <c r="F103" s="31"/>
      <c r="G103" s="31"/>
      <c r="H103" s="302"/>
      <c r="I103" s="31"/>
      <c r="J103" s="31"/>
      <c r="K103" s="31"/>
      <c r="L103" s="31"/>
      <c r="M103" s="31"/>
      <c r="N103" s="31"/>
      <c r="O103" s="31"/>
      <c r="P103" s="31"/>
      <c r="Q103" s="302"/>
      <c r="R103" s="302"/>
      <c r="S103" s="302"/>
      <c r="T103" s="302"/>
      <c r="U103" s="302"/>
      <c r="V103" s="302"/>
      <c r="W103" s="302"/>
      <c r="X103" s="302"/>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row>
    <row r="104" spans="1:56" x14ac:dyDescent="0.2">
      <c r="A104" s="30"/>
      <c r="B104" s="30"/>
      <c r="C104" s="30"/>
      <c r="D104" s="31"/>
      <c r="E104" s="31"/>
      <c r="F104" s="31"/>
      <c r="G104" s="31"/>
      <c r="H104" s="302"/>
      <c r="I104" s="31"/>
      <c r="J104" s="31"/>
      <c r="K104" s="31"/>
      <c r="L104" s="31"/>
      <c r="M104" s="31"/>
      <c r="N104" s="31"/>
      <c r="O104" s="31"/>
      <c r="P104" s="31"/>
      <c r="Q104" s="302"/>
      <c r="R104" s="302"/>
      <c r="S104" s="302"/>
      <c r="T104" s="302"/>
      <c r="U104" s="302"/>
      <c r="V104" s="302"/>
      <c r="W104" s="302"/>
      <c r="X104" s="302"/>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row>
    <row r="105" spans="1:56" x14ac:dyDescent="0.2">
      <c r="A105" s="30"/>
      <c r="B105" s="30"/>
      <c r="C105" s="30"/>
      <c r="D105" s="31"/>
      <c r="E105" s="31"/>
      <c r="F105" s="31"/>
      <c r="G105" s="31"/>
      <c r="H105" s="302"/>
      <c r="I105" s="31"/>
      <c r="J105" s="31"/>
      <c r="K105" s="31"/>
      <c r="L105" s="31"/>
      <c r="M105" s="31"/>
      <c r="N105" s="31"/>
      <c r="O105" s="31"/>
      <c r="P105" s="31"/>
      <c r="Q105" s="302"/>
      <c r="R105" s="302"/>
      <c r="S105" s="302"/>
      <c r="T105" s="302"/>
      <c r="U105" s="302"/>
      <c r="V105" s="302"/>
      <c r="W105" s="302"/>
      <c r="X105" s="302"/>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row>
    <row r="106" spans="1:56" x14ac:dyDescent="0.2">
      <c r="A106" s="30"/>
      <c r="B106" s="30"/>
      <c r="C106" s="30"/>
      <c r="D106" s="31"/>
      <c r="E106" s="31"/>
      <c r="F106" s="31"/>
      <c r="G106" s="31"/>
      <c r="H106" s="302"/>
      <c r="I106" s="31"/>
      <c r="J106" s="31"/>
      <c r="K106" s="31"/>
      <c r="L106" s="31"/>
      <c r="M106" s="31"/>
      <c r="N106" s="31"/>
      <c r="O106" s="31"/>
      <c r="P106" s="31"/>
      <c r="Q106" s="302"/>
      <c r="R106" s="302"/>
      <c r="S106" s="302"/>
      <c r="T106" s="302"/>
      <c r="U106" s="302"/>
      <c r="V106" s="302"/>
      <c r="W106" s="302"/>
      <c r="X106" s="302"/>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row>
    <row r="107" spans="1:56" x14ac:dyDescent="0.2">
      <c r="A107" s="30"/>
      <c r="B107" s="30"/>
      <c r="C107" s="30"/>
      <c r="D107" s="31"/>
      <c r="E107" s="31"/>
      <c r="F107" s="31"/>
      <c r="G107" s="31"/>
      <c r="H107" s="302"/>
      <c r="I107" s="31"/>
      <c r="J107" s="31"/>
      <c r="K107" s="31"/>
      <c r="L107" s="31"/>
      <c r="M107" s="31"/>
      <c r="N107" s="31"/>
      <c r="O107" s="31"/>
      <c r="P107" s="31"/>
      <c r="Q107" s="302"/>
      <c r="R107" s="302"/>
      <c r="S107" s="302"/>
      <c r="T107" s="302"/>
      <c r="U107" s="302"/>
      <c r="V107" s="302"/>
      <c r="W107" s="302"/>
      <c r="X107" s="302"/>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row>
    <row r="108" spans="1:56" x14ac:dyDescent="0.2">
      <c r="A108" s="30"/>
      <c r="B108" s="30"/>
      <c r="C108" s="30"/>
      <c r="D108" s="31"/>
      <c r="E108" s="31"/>
      <c r="F108" s="31"/>
      <c r="G108" s="31"/>
      <c r="H108" s="302"/>
      <c r="I108" s="31"/>
      <c r="J108" s="31"/>
      <c r="K108" s="31"/>
      <c r="L108" s="31"/>
      <c r="M108" s="31"/>
      <c r="N108" s="31"/>
      <c r="O108" s="31"/>
      <c r="P108" s="31"/>
      <c r="Q108" s="302"/>
      <c r="R108" s="302"/>
      <c r="S108" s="302"/>
      <c r="T108" s="302"/>
      <c r="U108" s="302"/>
      <c r="V108" s="302"/>
      <c r="W108" s="302"/>
      <c r="X108" s="302"/>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x14ac:dyDescent="0.2">
      <c r="A109" s="30"/>
      <c r="B109" s="30"/>
      <c r="C109" s="30"/>
      <c r="D109" s="31"/>
      <c r="E109" s="31"/>
      <c r="F109" s="31"/>
      <c r="G109" s="31"/>
      <c r="H109" s="302"/>
      <c r="I109" s="31"/>
      <c r="J109" s="31"/>
      <c r="K109" s="31"/>
      <c r="L109" s="31"/>
      <c r="M109" s="31"/>
      <c r="N109" s="31"/>
      <c r="O109" s="31"/>
      <c r="P109" s="31"/>
      <c r="Q109" s="302"/>
      <c r="R109" s="302"/>
      <c r="S109" s="302"/>
      <c r="T109" s="302"/>
      <c r="U109" s="302"/>
      <c r="V109" s="302"/>
      <c r="W109" s="302"/>
      <c r="X109" s="302"/>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row>
    <row r="110" spans="1:56" x14ac:dyDescent="0.2">
      <c r="A110" s="30"/>
      <c r="B110" s="30"/>
      <c r="C110" s="30"/>
      <c r="D110" s="31"/>
      <c r="E110" s="31"/>
      <c r="F110" s="31"/>
      <c r="G110" s="31"/>
      <c r="H110" s="302"/>
      <c r="I110" s="31"/>
      <c r="J110" s="31"/>
      <c r="K110" s="31"/>
      <c r="L110" s="31"/>
      <c r="M110" s="31"/>
      <c r="N110" s="31"/>
      <c r="O110" s="31"/>
      <c r="P110" s="31"/>
      <c r="Q110" s="302"/>
      <c r="R110" s="302"/>
      <c r="S110" s="302"/>
      <c r="T110" s="302"/>
      <c r="U110" s="302"/>
      <c r="V110" s="302"/>
      <c r="W110" s="302"/>
      <c r="X110" s="302"/>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row>
    <row r="111" spans="1:56" x14ac:dyDescent="0.2">
      <c r="A111" s="30"/>
      <c r="B111" s="30"/>
      <c r="C111" s="30"/>
      <c r="D111" s="31"/>
      <c r="E111" s="31"/>
      <c r="F111" s="31"/>
      <c r="G111" s="31"/>
      <c r="H111" s="302"/>
      <c r="I111" s="31"/>
      <c r="J111" s="31"/>
      <c r="K111" s="31"/>
      <c r="L111" s="31"/>
      <c r="M111" s="31"/>
      <c r="N111" s="31"/>
      <c r="O111" s="31"/>
      <c r="P111" s="31"/>
      <c r="Q111" s="302"/>
      <c r="R111" s="302"/>
      <c r="S111" s="302"/>
      <c r="T111" s="302"/>
      <c r="U111" s="302"/>
      <c r="V111" s="302"/>
      <c r="W111" s="302"/>
      <c r="X111" s="302"/>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row>
    <row r="112" spans="1:56" x14ac:dyDescent="0.2">
      <c r="A112" s="30"/>
      <c r="B112" s="30"/>
      <c r="C112" s="30"/>
      <c r="D112" s="31"/>
      <c r="E112" s="31"/>
      <c r="F112" s="31"/>
      <c r="G112" s="31"/>
      <c r="H112" s="302"/>
      <c r="I112" s="31"/>
      <c r="J112" s="31"/>
      <c r="K112" s="31"/>
      <c r="L112" s="31"/>
      <c r="M112" s="31"/>
      <c r="N112" s="31"/>
      <c r="O112" s="31"/>
      <c r="P112" s="31"/>
      <c r="Q112" s="302"/>
      <c r="R112" s="302"/>
      <c r="S112" s="302"/>
      <c r="T112" s="302"/>
      <c r="U112" s="302"/>
      <c r="V112" s="302"/>
      <c r="W112" s="302"/>
      <c r="X112" s="302"/>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row>
    <row r="113" spans="1:56" x14ac:dyDescent="0.2">
      <c r="A113" s="30"/>
      <c r="B113" s="30"/>
      <c r="C113" s="30"/>
      <c r="D113" s="31"/>
      <c r="E113" s="31"/>
      <c r="F113" s="31"/>
      <c r="G113" s="31"/>
      <c r="H113" s="302"/>
      <c r="I113" s="31"/>
      <c r="J113" s="31"/>
      <c r="K113" s="31"/>
      <c r="L113" s="31"/>
      <c r="M113" s="31"/>
      <c r="N113" s="31"/>
      <c r="O113" s="31"/>
      <c r="P113" s="31"/>
      <c r="Q113" s="302"/>
      <c r="R113" s="302"/>
      <c r="S113" s="302"/>
      <c r="T113" s="302"/>
      <c r="U113" s="302"/>
      <c r="V113" s="302"/>
      <c r="W113" s="302"/>
      <c r="X113" s="302"/>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row>
    <row r="114" spans="1:56" x14ac:dyDescent="0.2">
      <c r="A114" s="30"/>
      <c r="B114" s="30"/>
      <c r="C114" s="30"/>
      <c r="D114" s="31"/>
      <c r="E114" s="31"/>
      <c r="F114" s="31"/>
      <c r="G114" s="31"/>
      <c r="H114" s="302"/>
      <c r="I114" s="31"/>
      <c r="J114" s="31"/>
      <c r="K114" s="31"/>
      <c r="L114" s="31"/>
      <c r="M114" s="31"/>
      <c r="N114" s="31"/>
      <c r="O114" s="31"/>
      <c r="P114" s="31"/>
      <c r="Q114" s="302"/>
      <c r="R114" s="302"/>
      <c r="S114" s="302"/>
      <c r="T114" s="302"/>
      <c r="U114" s="302"/>
      <c r="V114" s="302"/>
      <c r="W114" s="302"/>
      <c r="X114" s="302"/>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row>
    <row r="116" spans="1:56"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row>
  </sheetData>
  <mergeCells count="4">
    <mergeCell ref="Q5:X5"/>
    <mergeCell ref="Q6:X6"/>
    <mergeCell ref="A7:F7"/>
    <mergeCell ref="G7:X7"/>
  </mergeCells>
  <pageMargins left="1" right="0.45" top="1" bottom="1" header="0.3" footer="0.3"/>
  <pageSetup orientation="portrait" horizontalDpi="100" verticalDpi="1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T25"/>
  <sheetViews>
    <sheetView zoomScale="80" zoomScaleNormal="80" zoomScalePageLayoutView="80" workbookViewId="0">
      <selection activeCell="B6" sqref="B6:B22"/>
    </sheetView>
  </sheetViews>
  <sheetFormatPr defaultColWidth="8.85546875" defaultRowHeight="12.75" x14ac:dyDescent="0.2"/>
  <cols>
    <col min="1" max="1" width="3.7109375" style="7" customWidth="1"/>
    <col min="2" max="2" width="135.28515625" style="7" customWidth="1"/>
    <col min="3" max="16384" width="8.85546875" style="7"/>
  </cols>
  <sheetData>
    <row r="1" spans="1:46" s="2" customFormat="1" ht="18" x14ac:dyDescent="0.25">
      <c r="A1" s="32" t="s">
        <v>216</v>
      </c>
    </row>
    <row r="2" spans="1:46" s="2" customFormat="1" ht="12.75" customHeight="1" x14ac:dyDescent="0.3">
      <c r="A2" s="33" t="s">
        <v>217</v>
      </c>
      <c r="B2" s="4"/>
    </row>
    <row r="3" spans="1:46" s="2" customFormat="1" ht="10.5" customHeight="1" x14ac:dyDescent="0.2">
      <c r="A3" s="33"/>
      <c r="C3" s="5"/>
      <c r="F3" s="5"/>
      <c r="G3" s="5"/>
      <c r="H3" s="5"/>
      <c r="I3" s="5"/>
      <c r="J3" s="6"/>
      <c r="K3" s="6"/>
      <c r="L3" s="5"/>
      <c r="M3" s="34"/>
    </row>
    <row r="4" spans="1:46" s="2" customFormat="1" ht="6" customHeight="1" x14ac:dyDescent="0.2">
      <c r="C4" s="5"/>
      <c r="F4" s="5"/>
      <c r="G4" s="5"/>
      <c r="H4" s="5"/>
      <c r="I4" s="5"/>
      <c r="J4" s="6"/>
      <c r="K4" s="6"/>
      <c r="L4" s="5"/>
      <c r="M4" s="34"/>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6" spans="1:46" ht="21.75" customHeight="1" x14ac:dyDescent="0.2">
      <c r="B6" s="768" t="s">
        <v>271</v>
      </c>
    </row>
    <row r="7" spans="1:46" ht="21.75" customHeight="1" x14ac:dyDescent="0.2">
      <c r="B7" s="769"/>
    </row>
    <row r="8" spans="1:46" ht="19.5" customHeight="1" x14ac:dyDescent="0.2">
      <c r="B8" s="769"/>
    </row>
    <row r="9" spans="1:46" ht="19.5" customHeight="1" x14ac:dyDescent="0.2">
      <c r="B9" s="769"/>
    </row>
    <row r="10" spans="1:46" ht="19.5" customHeight="1" x14ac:dyDescent="0.2">
      <c r="B10" s="769"/>
    </row>
    <row r="11" spans="1:46" ht="19.5" customHeight="1" x14ac:dyDescent="0.2">
      <c r="B11" s="769"/>
    </row>
    <row r="12" spans="1:46" ht="19.5" customHeight="1" x14ac:dyDescent="0.2">
      <c r="B12" s="769"/>
    </row>
    <row r="13" spans="1:46" ht="19.5" customHeight="1" x14ac:dyDescent="0.2">
      <c r="B13" s="769"/>
    </row>
    <row r="14" spans="1:46" ht="19.5" customHeight="1" x14ac:dyDescent="0.2">
      <c r="B14" s="769"/>
    </row>
    <row r="15" spans="1:46" ht="19.5" customHeight="1" x14ac:dyDescent="0.2">
      <c r="B15" s="769"/>
    </row>
    <row r="16" spans="1:46" ht="19.5" customHeight="1" x14ac:dyDescent="0.2">
      <c r="B16" s="769"/>
    </row>
    <row r="17" spans="2:2" ht="19.5" customHeight="1" x14ac:dyDescent="0.2">
      <c r="B17" s="769"/>
    </row>
    <row r="18" spans="2:2" ht="19.5" customHeight="1" x14ac:dyDescent="0.2">
      <c r="B18" s="769"/>
    </row>
    <row r="19" spans="2:2" ht="19.5" customHeight="1" x14ac:dyDescent="0.2">
      <c r="B19" s="769"/>
    </row>
    <row r="20" spans="2:2" ht="19.5" customHeight="1" x14ac:dyDescent="0.2">
      <c r="B20" s="769"/>
    </row>
    <row r="21" spans="2:2" ht="19.5" customHeight="1" x14ac:dyDescent="0.2">
      <c r="B21" s="769"/>
    </row>
    <row r="22" spans="2:2" ht="19.5" customHeight="1" x14ac:dyDescent="0.2">
      <c r="B22" s="770"/>
    </row>
    <row r="23" spans="2:2" ht="19.5" customHeight="1" x14ac:dyDescent="0.2"/>
    <row r="24" spans="2:2" ht="19.5" customHeight="1" x14ac:dyDescent="0.2"/>
    <row r="25" spans="2:2" ht="19.5" customHeight="1" x14ac:dyDescent="0.2"/>
  </sheetData>
  <mergeCells count="1">
    <mergeCell ref="B6:B22"/>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adadc41-6e86-412c-adc9-f38f6ae0a167">
      <UserInfo>
        <DisplayName/>
        <AccountId xsi:nil="true"/>
        <AccountType/>
      </UserInfo>
    </SharedWithUsers>
    <_activity xmlns="a7af0f08-91a6-438c-8989-5ab1bda115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6E18ADF9E00C489F0DC7E411D72FAC" ma:contentTypeVersion="14" ma:contentTypeDescription="Create a new document." ma:contentTypeScope="" ma:versionID="236308778b4fb4f5d5e9da7f2a63e5a9">
  <xsd:schema xmlns:xsd="http://www.w3.org/2001/XMLSchema" xmlns:xs="http://www.w3.org/2001/XMLSchema" xmlns:p="http://schemas.microsoft.com/office/2006/metadata/properties" xmlns:ns3="a7af0f08-91a6-438c-8989-5ab1bda1153d" xmlns:ns4="dadadc41-6e86-412c-adc9-f38f6ae0a167" targetNamespace="http://schemas.microsoft.com/office/2006/metadata/properties" ma:root="true" ma:fieldsID="29d740e8b071316a8885971c41ebc83d" ns3:_="" ns4:_="">
    <xsd:import namespace="a7af0f08-91a6-438c-8989-5ab1bda1153d"/>
    <xsd:import namespace="dadadc41-6e86-412c-adc9-f38f6ae0a1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f0f08-91a6-438c-8989-5ab1bda115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dadc41-6e86-412c-adc9-f38f6ae0a1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6D1FF4-D47C-4721-B34B-B31ED7C64F3F}">
  <ds:schemaRefs>
    <ds:schemaRef ds:uri="http://schemas.microsoft.com/sharepoint/v3/contenttype/forms"/>
  </ds:schemaRefs>
</ds:datastoreItem>
</file>

<file path=customXml/itemProps2.xml><?xml version="1.0" encoding="utf-8"?>
<ds:datastoreItem xmlns:ds="http://schemas.openxmlformats.org/officeDocument/2006/customXml" ds:itemID="{B3DCDCD8-06CC-4D59-AC36-2AA77401BC4C}">
  <ds:schemaRefs>
    <ds:schemaRef ds:uri="http://schemas.openxmlformats.org/package/2006/metadata/core-properties"/>
    <ds:schemaRef ds:uri="http://purl.org/dc/elements/1.1/"/>
    <ds:schemaRef ds:uri="http://schemas.microsoft.com/office/2006/metadata/properties"/>
    <ds:schemaRef ds:uri="dadadc41-6e86-412c-adc9-f38f6ae0a167"/>
    <ds:schemaRef ds:uri="http://purl.org/dc/terms/"/>
    <ds:schemaRef ds:uri="http://schemas.microsoft.com/office/infopath/2007/PartnerControls"/>
    <ds:schemaRef ds:uri="http://schemas.microsoft.com/office/2006/documentManagement/types"/>
    <ds:schemaRef ds:uri="a7af0f08-91a6-438c-8989-5ab1bda1153d"/>
    <ds:schemaRef ds:uri="http://www.w3.org/XML/1998/namespace"/>
    <ds:schemaRef ds:uri="http://purl.org/dc/dcmitype/"/>
  </ds:schemaRefs>
</ds:datastoreItem>
</file>

<file path=customXml/itemProps3.xml><?xml version="1.0" encoding="utf-8"?>
<ds:datastoreItem xmlns:ds="http://schemas.openxmlformats.org/officeDocument/2006/customXml" ds:itemID="{094D7ED6-A777-4E9D-93EC-AFF45450D4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f0f08-91a6-438c-8989-5ab1bda1153d"/>
    <ds:schemaRef ds:uri="dadadc41-6e86-412c-adc9-f38f6ae0a1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 and Contact Data</vt:lpstr>
      <vt:lpstr>Achievement Data</vt:lpstr>
      <vt:lpstr>Other Achievement Data Info</vt:lpstr>
      <vt:lpstr>Audit Information</vt:lpstr>
      <vt:lpstr>Other Audit Data Info</vt:lpstr>
      <vt:lpstr>'Achievement Data'!Print_Area</vt:lpstr>
      <vt:lpstr>'Achievement Data'!Print_Titles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dc:title>
  <dc:subject/>
  <dc:creator>kcatani</dc:creator>
  <cp:keywords/>
  <dc:description/>
  <cp:lastModifiedBy>Paul Ballou</cp:lastModifiedBy>
  <cp:revision/>
  <cp:lastPrinted>2024-04-23T21:43:23Z</cp:lastPrinted>
  <dcterms:created xsi:type="dcterms:W3CDTF">2013-01-23T01:48:32Z</dcterms:created>
  <dcterms:modified xsi:type="dcterms:W3CDTF">2024-04-23T21:43:51Z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0x010100276E18ADF9E00C489F0DC7E411D72FAC</vt:lpwstr>
  </property>
</Properties>
</file>