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yle.McOmber\Work Folders\Desktop\WSAN Appeal\Financial Plan\"/>
    </mc:Choice>
  </mc:AlternateContent>
  <bookViews>
    <workbookView xWindow="-27360" yWindow="900" windowWidth="26148" windowHeight="15300"/>
  </bookViews>
  <sheets>
    <sheet name="Cash Flow" sheetId="1" r:id="rId1"/>
  </sheets>
  <externalReferences>
    <externalReference r:id="rId2"/>
  </externalReferences>
  <definedNames>
    <definedName name="_xlnm.Print_Area" localSheetId="0">'Cash Flow'!$A$1:$P$103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1" l="1"/>
  <c r="B98" i="1"/>
  <c r="P98" i="1" s="1"/>
  <c r="D98" i="1" s="1"/>
  <c r="C98" i="1" s="1"/>
  <c r="B97" i="1"/>
  <c r="F97" i="1" s="1"/>
  <c r="F96" i="1"/>
  <c r="B96" i="1"/>
  <c r="G95" i="1"/>
  <c r="H95" i="1" s="1"/>
  <c r="I95" i="1" s="1"/>
  <c r="J95" i="1" s="1"/>
  <c r="K95" i="1" s="1"/>
  <c r="L95" i="1" s="1"/>
  <c r="M95" i="1" s="1"/>
  <c r="N95" i="1" s="1"/>
  <c r="O95" i="1" s="1"/>
  <c r="P95" i="1" s="1"/>
  <c r="B95" i="1"/>
  <c r="F95" i="1" s="1"/>
  <c r="F94" i="1"/>
  <c r="B94" i="1"/>
  <c r="L93" i="1"/>
  <c r="M93" i="1" s="1"/>
  <c r="N93" i="1" s="1"/>
  <c r="O93" i="1" s="1"/>
  <c r="P93" i="1" s="1"/>
  <c r="G93" i="1"/>
  <c r="H93" i="1" s="1"/>
  <c r="I93" i="1" s="1"/>
  <c r="J93" i="1" s="1"/>
  <c r="K93" i="1" s="1"/>
  <c r="B93" i="1"/>
  <c r="F93" i="1" s="1"/>
  <c r="F92" i="1"/>
  <c r="G92" i="1" s="1"/>
  <c r="H92" i="1" s="1"/>
  <c r="I92" i="1" s="1"/>
  <c r="J92" i="1" s="1"/>
  <c r="K92" i="1" s="1"/>
  <c r="L92" i="1" s="1"/>
  <c r="M92" i="1" s="1"/>
  <c r="B92" i="1"/>
  <c r="B91" i="1"/>
  <c r="F91" i="1" s="1"/>
  <c r="E90" i="1"/>
  <c r="B90" i="1"/>
  <c r="F90" i="1" s="1"/>
  <c r="B89" i="1"/>
  <c r="F89" i="1" s="1"/>
  <c r="D88" i="1"/>
  <c r="B88" i="1"/>
  <c r="C88" i="1" s="1"/>
  <c r="L87" i="1"/>
  <c r="F87" i="1"/>
  <c r="G87" i="1" s="1"/>
  <c r="H87" i="1" s="1"/>
  <c r="I87" i="1" s="1"/>
  <c r="J87" i="1" s="1"/>
  <c r="K87" i="1" s="1"/>
  <c r="B87" i="1"/>
  <c r="F86" i="1"/>
  <c r="B86" i="1"/>
  <c r="F85" i="1"/>
  <c r="G85" i="1" s="1"/>
  <c r="B85" i="1"/>
  <c r="G84" i="1"/>
  <c r="H84" i="1" s="1"/>
  <c r="I84" i="1" s="1"/>
  <c r="J84" i="1" s="1"/>
  <c r="K84" i="1" s="1"/>
  <c r="L84" i="1" s="1"/>
  <c r="M84" i="1" s="1"/>
  <c r="N84" i="1" s="1"/>
  <c r="O84" i="1" s="1"/>
  <c r="P84" i="1" s="1"/>
  <c r="F84" i="1"/>
  <c r="B84" i="1"/>
  <c r="L83" i="1"/>
  <c r="F83" i="1"/>
  <c r="G83" i="1" s="1"/>
  <c r="H83" i="1" s="1"/>
  <c r="I83" i="1" s="1"/>
  <c r="J83" i="1" s="1"/>
  <c r="K83" i="1" s="1"/>
  <c r="B83" i="1"/>
  <c r="G82" i="1"/>
  <c r="H82" i="1" s="1"/>
  <c r="I82" i="1" s="1"/>
  <c r="J82" i="1" s="1"/>
  <c r="K82" i="1" s="1"/>
  <c r="L82" i="1" s="1"/>
  <c r="M82" i="1" s="1"/>
  <c r="N82" i="1" s="1"/>
  <c r="B82" i="1"/>
  <c r="B81" i="1"/>
  <c r="F81" i="1" s="1"/>
  <c r="F80" i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D80" i="1"/>
  <c r="C80" i="1" s="1"/>
  <c r="B80" i="1"/>
  <c r="B79" i="1"/>
  <c r="F79" i="1" s="1"/>
  <c r="D78" i="1"/>
  <c r="C78" i="1" s="1"/>
  <c r="B78" i="1"/>
  <c r="D77" i="1"/>
  <c r="C77" i="1"/>
  <c r="B77" i="1"/>
  <c r="B76" i="1"/>
  <c r="F76" i="1" s="1"/>
  <c r="B75" i="1"/>
  <c r="G74" i="1"/>
  <c r="B74" i="1"/>
  <c r="K74" i="1" s="1"/>
  <c r="D74" i="1" s="1"/>
  <c r="C74" i="1" s="1"/>
  <c r="G73" i="1"/>
  <c r="D73" i="1" s="1"/>
  <c r="C73" i="1" s="1"/>
  <c r="B73" i="1"/>
  <c r="K73" i="1" s="1"/>
  <c r="F72" i="1"/>
  <c r="D72" i="1"/>
  <c r="C72" i="1" s="1"/>
  <c r="B72" i="1"/>
  <c r="G71" i="1"/>
  <c r="H71" i="1" s="1"/>
  <c r="I71" i="1" s="1"/>
  <c r="J71" i="1" s="1"/>
  <c r="K71" i="1" s="1"/>
  <c r="L71" i="1" s="1"/>
  <c r="M71" i="1" s="1"/>
  <c r="N71" i="1" s="1"/>
  <c r="O71" i="1" s="1"/>
  <c r="P71" i="1" s="1"/>
  <c r="B71" i="1"/>
  <c r="F71" i="1" s="1"/>
  <c r="B70" i="1"/>
  <c r="F70" i="1" s="1"/>
  <c r="D70" i="1" s="1"/>
  <c r="C70" i="1" s="1"/>
  <c r="B69" i="1"/>
  <c r="E69" i="1" s="1"/>
  <c r="G68" i="1"/>
  <c r="D68" i="1" s="1"/>
  <c r="C68" i="1" s="1"/>
  <c r="B68" i="1"/>
  <c r="G67" i="1"/>
  <c r="H67" i="1" s="1"/>
  <c r="I67" i="1" s="1"/>
  <c r="J67" i="1" s="1"/>
  <c r="K67" i="1" s="1"/>
  <c r="L67" i="1" s="1"/>
  <c r="M67" i="1" s="1"/>
  <c r="N67" i="1" s="1"/>
  <c r="O67" i="1" s="1"/>
  <c r="P67" i="1" s="1"/>
  <c r="B67" i="1"/>
  <c r="F67" i="1" s="1"/>
  <c r="F66" i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B66" i="1"/>
  <c r="G65" i="1"/>
  <c r="H65" i="1" s="1"/>
  <c r="B65" i="1"/>
  <c r="E65" i="1" s="1"/>
  <c r="F65" i="1" s="1"/>
  <c r="N64" i="1"/>
  <c r="O64" i="1" s="1"/>
  <c r="P64" i="1" s="1"/>
  <c r="K64" i="1"/>
  <c r="L64" i="1" s="1"/>
  <c r="M64" i="1" s="1"/>
  <c r="F64" i="1"/>
  <c r="G64" i="1" s="1"/>
  <c r="H64" i="1" s="1"/>
  <c r="I64" i="1" s="1"/>
  <c r="J64" i="1" s="1"/>
  <c r="B64" i="1"/>
  <c r="E64" i="1" s="1"/>
  <c r="B63" i="1"/>
  <c r="E63" i="1" s="1"/>
  <c r="D62" i="1"/>
  <c r="C62" i="1" s="1"/>
  <c r="B62" i="1"/>
  <c r="B61" i="1"/>
  <c r="E61" i="1" s="1"/>
  <c r="D60" i="1"/>
  <c r="B60" i="1"/>
  <c r="C60" i="1" s="1"/>
  <c r="I59" i="1"/>
  <c r="D59" i="1"/>
  <c r="C59" i="1" s="1"/>
  <c r="B59" i="1"/>
  <c r="L59" i="1" s="1"/>
  <c r="J58" i="1"/>
  <c r="K58" i="1" s="1"/>
  <c r="L58" i="1" s="1"/>
  <c r="M58" i="1" s="1"/>
  <c r="N58" i="1" s="1"/>
  <c r="O58" i="1" s="1"/>
  <c r="P58" i="1" s="1"/>
  <c r="F58" i="1"/>
  <c r="G58" i="1" s="1"/>
  <c r="H58" i="1" s="1"/>
  <c r="I58" i="1" s="1"/>
  <c r="B58" i="1"/>
  <c r="E58" i="1" s="1"/>
  <c r="E57" i="1"/>
  <c r="B57" i="1"/>
  <c r="H56" i="1"/>
  <c r="I56" i="1" s="1"/>
  <c r="J56" i="1" s="1"/>
  <c r="K56" i="1" s="1"/>
  <c r="L56" i="1" s="1"/>
  <c r="M56" i="1" s="1"/>
  <c r="N56" i="1" s="1"/>
  <c r="O56" i="1" s="1"/>
  <c r="P56" i="1" s="1"/>
  <c r="G56" i="1"/>
  <c r="E56" i="1"/>
  <c r="F56" i="1" s="1"/>
  <c r="B56" i="1"/>
  <c r="G55" i="1"/>
  <c r="H55" i="1" s="1"/>
  <c r="I55" i="1" s="1"/>
  <c r="J55" i="1" s="1"/>
  <c r="K55" i="1" s="1"/>
  <c r="L55" i="1" s="1"/>
  <c r="M55" i="1" s="1"/>
  <c r="N55" i="1" s="1"/>
  <c r="O55" i="1" s="1"/>
  <c r="P55" i="1" s="1"/>
  <c r="B55" i="1"/>
  <c r="F55" i="1" s="1"/>
  <c r="B54" i="1"/>
  <c r="K54" i="1" s="1"/>
  <c r="E53" i="1"/>
  <c r="B53" i="1"/>
  <c r="J52" i="1"/>
  <c r="K52" i="1" s="1"/>
  <c r="L52" i="1" s="1"/>
  <c r="M52" i="1" s="1"/>
  <c r="N52" i="1" s="1"/>
  <c r="O52" i="1" s="1"/>
  <c r="P52" i="1" s="1"/>
  <c r="I52" i="1"/>
  <c r="E52" i="1"/>
  <c r="F52" i="1" s="1"/>
  <c r="G52" i="1" s="1"/>
  <c r="H52" i="1" s="1"/>
  <c r="B52" i="1"/>
  <c r="E51" i="1"/>
  <c r="B51" i="1"/>
  <c r="H50" i="1"/>
  <c r="I50" i="1" s="1"/>
  <c r="J50" i="1" s="1"/>
  <c r="K50" i="1" s="1"/>
  <c r="L50" i="1" s="1"/>
  <c r="M50" i="1" s="1"/>
  <c r="N50" i="1" s="1"/>
  <c r="O50" i="1" s="1"/>
  <c r="P50" i="1" s="1"/>
  <c r="F50" i="1"/>
  <c r="G50" i="1" s="1"/>
  <c r="D50" i="1" s="1"/>
  <c r="C50" i="1" s="1"/>
  <c r="B50" i="1"/>
  <c r="E50" i="1" s="1"/>
  <c r="B49" i="1"/>
  <c r="B48" i="1"/>
  <c r="E48" i="1" s="1"/>
  <c r="P47" i="1"/>
  <c r="L47" i="1"/>
  <c r="M47" i="1" s="1"/>
  <c r="N47" i="1" s="1"/>
  <c r="O47" i="1" s="1"/>
  <c r="K47" i="1"/>
  <c r="I47" i="1"/>
  <c r="J47" i="1" s="1"/>
  <c r="B47" i="1"/>
  <c r="D46" i="1"/>
  <c r="B46" i="1"/>
  <c r="C46" i="1" s="1"/>
  <c r="F45" i="1"/>
  <c r="G45" i="1" s="1"/>
  <c r="B45" i="1"/>
  <c r="E45" i="1" s="1"/>
  <c r="F44" i="1"/>
  <c r="B44" i="1"/>
  <c r="B43" i="1"/>
  <c r="K43" i="1" s="1"/>
  <c r="D42" i="1"/>
  <c r="C42" i="1"/>
  <c r="B42" i="1"/>
  <c r="B41" i="1"/>
  <c r="P41" i="1" s="1"/>
  <c r="D41" i="1" s="1"/>
  <c r="C41" i="1" s="1"/>
  <c r="B40" i="1"/>
  <c r="B39" i="1"/>
  <c r="F38" i="1"/>
  <c r="B38" i="1"/>
  <c r="E38" i="1" s="1"/>
  <c r="E37" i="1"/>
  <c r="B37" i="1"/>
  <c r="I36" i="1"/>
  <c r="J36" i="1" s="1"/>
  <c r="K36" i="1" s="1"/>
  <c r="L36" i="1" s="1"/>
  <c r="M36" i="1" s="1"/>
  <c r="N36" i="1" s="1"/>
  <c r="O36" i="1" s="1"/>
  <c r="P36" i="1" s="1"/>
  <c r="H36" i="1"/>
  <c r="E36" i="1"/>
  <c r="F36" i="1" s="1"/>
  <c r="G36" i="1" s="1"/>
  <c r="F35" i="1"/>
  <c r="E35" i="1"/>
  <c r="E34" i="1"/>
  <c r="F33" i="1"/>
  <c r="G33" i="1" s="1"/>
  <c r="E33" i="1"/>
  <c r="I32" i="1"/>
  <c r="J32" i="1" s="1"/>
  <c r="K32" i="1" s="1"/>
  <c r="L32" i="1" s="1"/>
  <c r="M32" i="1" s="1"/>
  <c r="N32" i="1" s="1"/>
  <c r="O32" i="1" s="1"/>
  <c r="P32" i="1" s="1"/>
  <c r="E32" i="1"/>
  <c r="F32" i="1" s="1"/>
  <c r="G32" i="1" s="1"/>
  <c r="H32" i="1" s="1"/>
  <c r="G31" i="1"/>
  <c r="H31" i="1" s="1"/>
  <c r="I31" i="1" s="1"/>
  <c r="J31" i="1" s="1"/>
  <c r="K31" i="1" s="1"/>
  <c r="L31" i="1" s="1"/>
  <c r="M31" i="1" s="1"/>
  <c r="N31" i="1" s="1"/>
  <c r="O31" i="1" s="1"/>
  <c r="P31" i="1" s="1"/>
  <c r="F31" i="1"/>
  <c r="E31" i="1"/>
  <c r="F30" i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E30" i="1"/>
  <c r="B29" i="1"/>
  <c r="E29" i="1" s="1"/>
  <c r="B28" i="1"/>
  <c r="E28" i="1" s="1"/>
  <c r="F27" i="1"/>
  <c r="G27" i="1" s="1"/>
  <c r="H27" i="1" s="1"/>
  <c r="I27" i="1" s="1"/>
  <c r="J27" i="1" s="1"/>
  <c r="B27" i="1"/>
  <c r="F26" i="1"/>
  <c r="B26" i="1"/>
  <c r="H25" i="1"/>
  <c r="I25" i="1" s="1"/>
  <c r="B25" i="1"/>
  <c r="E25" i="1" s="1"/>
  <c r="F25" i="1" s="1"/>
  <c r="G25" i="1" s="1"/>
  <c r="B24" i="1"/>
  <c r="F24" i="1" s="1"/>
  <c r="F23" i="1"/>
  <c r="G23" i="1" s="1"/>
  <c r="H23" i="1" s="1"/>
  <c r="I23" i="1" s="1"/>
  <c r="J23" i="1" s="1"/>
  <c r="B23" i="1"/>
  <c r="B22" i="1"/>
  <c r="F22" i="1" s="1"/>
  <c r="H21" i="1"/>
  <c r="I21" i="1" s="1"/>
  <c r="J21" i="1" s="1"/>
  <c r="K21" i="1" s="1"/>
  <c r="L21" i="1" s="1"/>
  <c r="M21" i="1" s="1"/>
  <c r="N21" i="1" s="1"/>
  <c r="O21" i="1" s="1"/>
  <c r="P21" i="1" s="1"/>
  <c r="B21" i="1"/>
  <c r="F21" i="1" s="1"/>
  <c r="G21" i="1" s="1"/>
  <c r="F20" i="1"/>
  <c r="G20" i="1" s="1"/>
  <c r="H20" i="1" s="1"/>
  <c r="I20" i="1" s="1"/>
  <c r="B20" i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B19" i="1"/>
  <c r="B18" i="1"/>
  <c r="B14" i="1"/>
  <c r="G14" i="1" s="1"/>
  <c r="B13" i="1"/>
  <c r="H13" i="1" s="1"/>
  <c r="B12" i="1"/>
  <c r="D11" i="1"/>
  <c r="B11" i="1"/>
  <c r="B10" i="1"/>
  <c r="B9" i="1"/>
  <c r="M9" i="1" s="1"/>
  <c r="P8" i="1"/>
  <c r="M8" i="1"/>
  <c r="B8" i="1"/>
  <c r="L7" i="1"/>
  <c r="D7" i="1"/>
  <c r="C7" i="1"/>
  <c r="B7" i="1"/>
  <c r="L6" i="1"/>
  <c r="D6" i="1"/>
  <c r="C6" i="1"/>
  <c r="B6" i="1"/>
  <c r="N5" i="1"/>
  <c r="H5" i="1"/>
  <c r="B5" i="1"/>
  <c r="B15" i="1" s="1"/>
  <c r="E4" i="1"/>
  <c r="F4" i="1" s="1"/>
  <c r="F15" i="1" s="1"/>
  <c r="B4" i="1"/>
  <c r="B1" i="1"/>
  <c r="J20" i="1" l="1"/>
  <c r="K20" i="1" s="1"/>
  <c r="L20" i="1" s="1"/>
  <c r="M20" i="1" s="1"/>
  <c r="N20" i="1" s="1"/>
  <c r="O20" i="1" s="1"/>
  <c r="P20" i="1" s="1"/>
  <c r="D20" i="1"/>
  <c r="C20" i="1" s="1"/>
  <c r="J25" i="1"/>
  <c r="K25" i="1" s="1"/>
  <c r="L25" i="1" s="1"/>
  <c r="M25" i="1" s="1"/>
  <c r="N25" i="1" s="1"/>
  <c r="O25" i="1" s="1"/>
  <c r="P25" i="1" s="1"/>
  <c r="D25" i="1"/>
  <c r="C25" i="1" s="1"/>
  <c r="K27" i="1"/>
  <c r="L27" i="1" s="1"/>
  <c r="M27" i="1" s="1"/>
  <c r="N27" i="1" s="1"/>
  <c r="O27" i="1" s="1"/>
  <c r="P27" i="1" s="1"/>
  <c r="D27" i="1"/>
  <c r="C27" i="1" s="1"/>
  <c r="K23" i="1"/>
  <c r="L23" i="1" s="1"/>
  <c r="M23" i="1" s="1"/>
  <c r="N23" i="1" s="1"/>
  <c r="O23" i="1" s="1"/>
  <c r="P23" i="1" s="1"/>
  <c r="D23" i="1"/>
  <c r="C23" i="1" s="1"/>
  <c r="I13" i="1"/>
  <c r="J13" i="1" s="1"/>
  <c r="K13" i="1" s="1"/>
  <c r="L13" i="1" s="1"/>
  <c r="M13" i="1" s="1"/>
  <c r="N13" i="1" s="1"/>
  <c r="O13" i="1" s="1"/>
  <c r="P13" i="1" s="1"/>
  <c r="D13" i="1"/>
  <c r="C13" i="1" s="1"/>
  <c r="D14" i="1"/>
  <c r="C14" i="1" s="1"/>
  <c r="J14" i="1"/>
  <c r="M14" i="1" s="1"/>
  <c r="P14" i="1" s="1"/>
  <c r="G22" i="1"/>
  <c r="H22" i="1" s="1"/>
  <c r="I22" i="1" s="1"/>
  <c r="J22" i="1" s="1"/>
  <c r="K22" i="1" s="1"/>
  <c r="L22" i="1" s="1"/>
  <c r="M22" i="1" s="1"/>
  <c r="N22" i="1" s="1"/>
  <c r="O22" i="1" s="1"/>
  <c r="P22" i="1" s="1"/>
  <c r="D35" i="1"/>
  <c r="C35" i="1" s="1"/>
  <c r="G35" i="1"/>
  <c r="H35" i="1" s="1"/>
  <c r="I35" i="1" s="1"/>
  <c r="J35" i="1" s="1"/>
  <c r="K35" i="1" s="1"/>
  <c r="L35" i="1" s="1"/>
  <c r="M35" i="1" s="1"/>
  <c r="N35" i="1" s="1"/>
  <c r="O35" i="1" s="1"/>
  <c r="P35" i="1" s="1"/>
  <c r="F57" i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D97" i="1"/>
  <c r="C97" i="1" s="1"/>
  <c r="G97" i="1"/>
  <c r="H97" i="1" s="1"/>
  <c r="I97" i="1" s="1"/>
  <c r="J97" i="1" s="1"/>
  <c r="K97" i="1" s="1"/>
  <c r="L97" i="1" s="1"/>
  <c r="M97" i="1" s="1"/>
  <c r="N97" i="1" s="1"/>
  <c r="O97" i="1" s="1"/>
  <c r="P97" i="1" s="1"/>
  <c r="G4" i="1"/>
  <c r="K5" i="1"/>
  <c r="D24" i="1"/>
  <c r="C24" i="1" s="1"/>
  <c r="D32" i="1"/>
  <c r="C32" i="1" s="1"/>
  <c r="G38" i="1"/>
  <c r="H38" i="1" s="1"/>
  <c r="I38" i="1" s="1"/>
  <c r="J38" i="1" s="1"/>
  <c r="K38" i="1" s="1"/>
  <c r="L38" i="1" s="1"/>
  <c r="M38" i="1" s="1"/>
  <c r="N38" i="1" s="1"/>
  <c r="O38" i="1" s="1"/>
  <c r="P38" i="1" s="1"/>
  <c r="D38" i="1"/>
  <c r="C38" i="1" s="1"/>
  <c r="F53" i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F63" i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D66" i="1"/>
  <c r="C66" i="1" s="1"/>
  <c r="G90" i="1"/>
  <c r="H90" i="1" s="1"/>
  <c r="I90" i="1" s="1"/>
  <c r="J90" i="1" s="1"/>
  <c r="K90" i="1" s="1"/>
  <c r="L90" i="1" s="1"/>
  <c r="M90" i="1" s="1"/>
  <c r="N90" i="1" s="1"/>
  <c r="O90" i="1" s="1"/>
  <c r="P90" i="1" s="1"/>
  <c r="D90" i="1"/>
  <c r="C90" i="1" s="1"/>
  <c r="N92" i="1"/>
  <c r="O92" i="1" s="1"/>
  <c r="P92" i="1" s="1"/>
  <c r="E15" i="1"/>
  <c r="I65" i="1"/>
  <c r="J65" i="1" s="1"/>
  <c r="K65" i="1" s="1"/>
  <c r="L65" i="1" s="1"/>
  <c r="M65" i="1" s="1"/>
  <c r="N65" i="1" s="1"/>
  <c r="O65" i="1" s="1"/>
  <c r="P65" i="1" s="1"/>
  <c r="D65" i="1"/>
  <c r="C65" i="1" s="1"/>
  <c r="M83" i="1"/>
  <c r="N83" i="1" s="1"/>
  <c r="O83" i="1" s="1"/>
  <c r="P83" i="1" s="1"/>
  <c r="M5" i="1"/>
  <c r="I5" i="1"/>
  <c r="J5" i="1"/>
  <c r="O5" i="1"/>
  <c r="B99" i="1"/>
  <c r="E18" i="1"/>
  <c r="O82" i="1"/>
  <c r="P82" i="1" s="1"/>
  <c r="H85" i="1"/>
  <c r="I85" i="1" s="1"/>
  <c r="J85" i="1" s="1"/>
  <c r="K85" i="1" s="1"/>
  <c r="L85" i="1" s="1"/>
  <c r="M85" i="1" s="1"/>
  <c r="N85" i="1" s="1"/>
  <c r="O85" i="1" s="1"/>
  <c r="P85" i="1" s="1"/>
  <c r="D85" i="1"/>
  <c r="C85" i="1" s="1"/>
  <c r="P5" i="1"/>
  <c r="C11" i="1"/>
  <c r="G5" i="1"/>
  <c r="D5" i="1" s="1"/>
  <c r="C5" i="1" s="1"/>
  <c r="L5" i="1"/>
  <c r="P9" i="1"/>
  <c r="D19" i="1"/>
  <c r="C19" i="1" s="1"/>
  <c r="D21" i="1"/>
  <c r="G24" i="1"/>
  <c r="H24" i="1" s="1"/>
  <c r="I24" i="1" s="1"/>
  <c r="J24" i="1" s="1"/>
  <c r="K24" i="1" s="1"/>
  <c r="L24" i="1" s="1"/>
  <c r="M24" i="1" s="1"/>
  <c r="N24" i="1" s="1"/>
  <c r="O24" i="1" s="1"/>
  <c r="P24" i="1" s="1"/>
  <c r="G26" i="1"/>
  <c r="H26" i="1" s="1"/>
  <c r="I26" i="1" s="1"/>
  <c r="J26" i="1" s="1"/>
  <c r="K26" i="1" s="1"/>
  <c r="L26" i="1" s="1"/>
  <c r="M26" i="1" s="1"/>
  <c r="N26" i="1" s="1"/>
  <c r="O26" i="1" s="1"/>
  <c r="P26" i="1" s="1"/>
  <c r="F28" i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F29" i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D29" i="1" s="1"/>
  <c r="C29" i="1" s="1"/>
  <c r="D31" i="1"/>
  <c r="C31" i="1" s="1"/>
  <c r="D33" i="1"/>
  <c r="C33" i="1" s="1"/>
  <c r="H33" i="1"/>
  <c r="I33" i="1" s="1"/>
  <c r="J33" i="1" s="1"/>
  <c r="K33" i="1" s="1"/>
  <c r="L33" i="1" s="1"/>
  <c r="M33" i="1" s="1"/>
  <c r="N33" i="1" s="1"/>
  <c r="O33" i="1" s="1"/>
  <c r="P33" i="1" s="1"/>
  <c r="D36" i="1"/>
  <c r="C36" i="1" s="1"/>
  <c r="D52" i="1"/>
  <c r="C52" i="1" s="1"/>
  <c r="D81" i="1"/>
  <c r="C81" i="1" s="1"/>
  <c r="G81" i="1"/>
  <c r="H81" i="1" s="1"/>
  <c r="I81" i="1" s="1"/>
  <c r="J81" i="1" s="1"/>
  <c r="K81" i="1" s="1"/>
  <c r="L81" i="1" s="1"/>
  <c r="M81" i="1" s="1"/>
  <c r="N81" i="1" s="1"/>
  <c r="O81" i="1" s="1"/>
  <c r="P81" i="1" s="1"/>
  <c r="F37" i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F61" i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D61" i="1"/>
  <c r="C61" i="1" s="1"/>
  <c r="G94" i="1"/>
  <c r="H94" i="1" s="1"/>
  <c r="I94" i="1" s="1"/>
  <c r="J94" i="1" s="1"/>
  <c r="K94" i="1" s="1"/>
  <c r="L94" i="1" s="1"/>
  <c r="M94" i="1" s="1"/>
  <c r="N94" i="1" s="1"/>
  <c r="O94" i="1" s="1"/>
  <c r="P94" i="1" s="1"/>
  <c r="D30" i="1"/>
  <c r="C30" i="1" s="1"/>
  <c r="F34" i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D47" i="1"/>
  <c r="C47" i="1" s="1"/>
  <c r="F48" i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E49" i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P54" i="1"/>
  <c r="D54" i="1" s="1"/>
  <c r="C54" i="1" s="1"/>
  <c r="D58" i="1"/>
  <c r="C58" i="1" s="1"/>
  <c r="G75" i="1"/>
  <c r="K75" i="1"/>
  <c r="G79" i="1"/>
  <c r="H79" i="1" s="1"/>
  <c r="I79" i="1" s="1"/>
  <c r="J79" i="1" s="1"/>
  <c r="K79" i="1" s="1"/>
  <c r="L79" i="1" s="1"/>
  <c r="M79" i="1" s="1"/>
  <c r="N79" i="1" s="1"/>
  <c r="O79" i="1" s="1"/>
  <c r="P79" i="1" s="1"/>
  <c r="G86" i="1"/>
  <c r="H86" i="1" s="1"/>
  <c r="I86" i="1" s="1"/>
  <c r="J86" i="1" s="1"/>
  <c r="K86" i="1" s="1"/>
  <c r="L86" i="1" s="1"/>
  <c r="M86" i="1" s="1"/>
  <c r="N86" i="1" s="1"/>
  <c r="O86" i="1" s="1"/>
  <c r="P86" i="1" s="1"/>
  <c r="G89" i="1"/>
  <c r="H89" i="1" s="1"/>
  <c r="I89" i="1" s="1"/>
  <c r="J89" i="1" s="1"/>
  <c r="K89" i="1" s="1"/>
  <c r="L89" i="1" s="1"/>
  <c r="M89" i="1" s="1"/>
  <c r="N89" i="1" s="1"/>
  <c r="O89" i="1" s="1"/>
  <c r="P89" i="1" s="1"/>
  <c r="D44" i="1"/>
  <c r="C44" i="1" s="1"/>
  <c r="G44" i="1"/>
  <c r="H44" i="1" s="1"/>
  <c r="I44" i="1" s="1"/>
  <c r="J44" i="1" s="1"/>
  <c r="K44" i="1" s="1"/>
  <c r="L44" i="1" s="1"/>
  <c r="M44" i="1" s="1"/>
  <c r="N44" i="1" s="1"/>
  <c r="O44" i="1" s="1"/>
  <c r="D45" i="1"/>
  <c r="C45" i="1" s="1"/>
  <c r="D55" i="1"/>
  <c r="C55" i="1" s="1"/>
  <c r="D56" i="1"/>
  <c r="C56" i="1" s="1"/>
  <c r="F69" i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G76" i="1"/>
  <c r="H76" i="1" s="1"/>
  <c r="I76" i="1" s="1"/>
  <c r="J76" i="1" s="1"/>
  <c r="K76" i="1" s="1"/>
  <c r="L76" i="1" s="1"/>
  <c r="M76" i="1" s="1"/>
  <c r="N76" i="1" s="1"/>
  <c r="O76" i="1" s="1"/>
  <c r="P76" i="1" s="1"/>
  <c r="M87" i="1"/>
  <c r="N87" i="1" s="1"/>
  <c r="O87" i="1" s="1"/>
  <c r="P87" i="1" s="1"/>
  <c r="G91" i="1"/>
  <c r="H91" i="1" s="1"/>
  <c r="I91" i="1" s="1"/>
  <c r="J91" i="1" s="1"/>
  <c r="K91" i="1" s="1"/>
  <c r="L91" i="1" s="1"/>
  <c r="M91" i="1" s="1"/>
  <c r="N91" i="1" s="1"/>
  <c r="O91" i="1" s="1"/>
  <c r="P91" i="1" s="1"/>
  <c r="G96" i="1"/>
  <c r="H96" i="1" s="1"/>
  <c r="I96" i="1" s="1"/>
  <c r="J96" i="1" s="1"/>
  <c r="K96" i="1" s="1"/>
  <c r="L96" i="1" s="1"/>
  <c r="M96" i="1" s="1"/>
  <c r="N96" i="1" s="1"/>
  <c r="O96" i="1" s="1"/>
  <c r="P96" i="1" s="1"/>
  <c r="P43" i="1"/>
  <c r="D43" i="1" s="1"/>
  <c r="C43" i="1" s="1"/>
  <c r="F51" i="1"/>
  <c r="D64" i="1"/>
  <c r="C64" i="1" s="1"/>
  <c r="D67" i="1"/>
  <c r="C67" i="1" s="1"/>
  <c r="D84" i="1"/>
  <c r="C84" i="1" s="1"/>
  <c r="D95" i="1"/>
  <c r="C95" i="1" s="1"/>
  <c r="D71" i="1"/>
  <c r="C71" i="1" s="1"/>
  <c r="D93" i="1"/>
  <c r="C93" i="1" s="1"/>
  <c r="E39" i="1" l="1"/>
  <c r="E40" i="1"/>
  <c r="F18" i="1"/>
  <c r="G51" i="1"/>
  <c r="H51" i="1" s="1"/>
  <c r="I51" i="1" s="1"/>
  <c r="J51" i="1" s="1"/>
  <c r="K51" i="1" s="1"/>
  <c r="L51" i="1" s="1"/>
  <c r="M51" i="1" s="1"/>
  <c r="N51" i="1" s="1"/>
  <c r="O51" i="1" s="1"/>
  <c r="P51" i="1" s="1"/>
  <c r="D51" i="1"/>
  <c r="C51" i="1" s="1"/>
  <c r="D86" i="1"/>
  <c r="C86" i="1" s="1"/>
  <c r="D75" i="1"/>
  <c r="C75" i="1" s="1"/>
  <c r="D37" i="1"/>
  <c r="C37" i="1" s="1"/>
  <c r="D63" i="1"/>
  <c r="C63" i="1" s="1"/>
  <c r="D91" i="1"/>
  <c r="C91" i="1" s="1"/>
  <c r="D89" i="1"/>
  <c r="C89" i="1" s="1"/>
  <c r="D94" i="1"/>
  <c r="C94" i="1" s="1"/>
  <c r="D34" i="1"/>
  <c r="C34" i="1" s="1"/>
  <c r="D26" i="1"/>
  <c r="C26" i="1" s="1"/>
  <c r="G15" i="1"/>
  <c r="H4" i="1"/>
  <c r="D57" i="1"/>
  <c r="D22" i="1"/>
  <c r="C22" i="1" s="1"/>
  <c r="D49" i="1"/>
  <c r="C49" i="1" s="1"/>
  <c r="D76" i="1"/>
  <c r="C76" i="1" s="1"/>
  <c r="D96" i="1"/>
  <c r="C96" i="1" s="1"/>
  <c r="D69" i="1"/>
  <c r="C69" i="1" s="1"/>
  <c r="D87" i="1"/>
  <c r="C87" i="1" s="1"/>
  <c r="D79" i="1"/>
  <c r="C79" i="1" s="1"/>
  <c r="D48" i="1"/>
  <c r="C48" i="1" s="1"/>
  <c r="D82" i="1"/>
  <c r="D83" i="1"/>
  <c r="C83" i="1" s="1"/>
  <c r="D92" i="1"/>
  <c r="D53" i="1"/>
  <c r="C53" i="1" s="1"/>
  <c r="D28" i="1"/>
  <c r="C28" i="1" s="1"/>
  <c r="H15" i="1" l="1"/>
  <c r="I4" i="1"/>
  <c r="F99" i="1"/>
  <c r="F100" i="1" s="1"/>
  <c r="F39" i="1"/>
  <c r="F40" i="1"/>
  <c r="G18" i="1"/>
  <c r="E99" i="1"/>
  <c r="E100" i="1" s="1"/>
  <c r="E101" i="1" s="1"/>
  <c r="J4" i="1" l="1"/>
  <c r="I15" i="1"/>
  <c r="F101" i="1"/>
  <c r="G40" i="1"/>
  <c r="G39" i="1"/>
  <c r="H18" i="1"/>
  <c r="G101" i="1" l="1"/>
  <c r="G99" i="1"/>
  <c r="G100" i="1" s="1"/>
  <c r="J15" i="1"/>
  <c r="K4" i="1"/>
  <c r="H39" i="1"/>
  <c r="H99" i="1" s="1"/>
  <c r="H100" i="1" s="1"/>
  <c r="H40" i="1"/>
  <c r="I18" i="1"/>
  <c r="I40" i="1" l="1"/>
  <c r="I99" i="1" s="1"/>
  <c r="I100" i="1" s="1"/>
  <c r="J18" i="1"/>
  <c r="I39" i="1"/>
  <c r="K15" i="1"/>
  <c r="L4" i="1"/>
  <c r="H101" i="1"/>
  <c r="J39" i="1" l="1"/>
  <c r="J99" i="1" s="1"/>
  <c r="J100" i="1" s="1"/>
  <c r="J40" i="1"/>
  <c r="K18" i="1"/>
  <c r="L15" i="1"/>
  <c r="M4" i="1"/>
  <c r="I101" i="1"/>
  <c r="K40" i="1" l="1"/>
  <c r="K39" i="1"/>
  <c r="K99" i="1"/>
  <c r="K100" i="1" s="1"/>
  <c r="L18" i="1"/>
  <c r="J101" i="1"/>
  <c r="N4" i="1"/>
  <c r="M15" i="1"/>
  <c r="L39" i="1" l="1"/>
  <c r="M18" i="1"/>
  <c r="L40" i="1"/>
  <c r="L99" i="1" s="1"/>
  <c r="L100" i="1" s="1"/>
  <c r="N15" i="1"/>
  <c r="O4" i="1"/>
  <c r="K101" i="1"/>
  <c r="O15" i="1" l="1"/>
  <c r="P4" i="1"/>
  <c r="L101" i="1"/>
  <c r="M99" i="1"/>
  <c r="M100" i="1" s="1"/>
  <c r="M39" i="1"/>
  <c r="M40" i="1"/>
  <c r="N18" i="1"/>
  <c r="N39" i="1" l="1"/>
  <c r="N99" i="1" s="1"/>
  <c r="N100" i="1" s="1"/>
  <c r="N40" i="1"/>
  <c r="O18" i="1"/>
  <c r="M101" i="1"/>
  <c r="P15" i="1"/>
  <c r="D4" i="1"/>
  <c r="C4" i="1" s="1"/>
  <c r="C15" i="1" s="1"/>
  <c r="O40" i="1" l="1"/>
  <c r="O39" i="1"/>
  <c r="O99" i="1" s="1"/>
  <c r="O100" i="1" s="1"/>
  <c r="P18" i="1"/>
  <c r="D15" i="1"/>
  <c r="N101" i="1"/>
  <c r="O101" i="1" l="1"/>
  <c r="P39" i="1"/>
  <c r="D39" i="1" s="1"/>
  <c r="C39" i="1" s="1"/>
  <c r="P40" i="1"/>
  <c r="D40" i="1" s="1"/>
  <c r="C40" i="1" s="1"/>
  <c r="D18" i="1"/>
  <c r="P99" i="1" l="1"/>
  <c r="P100" i="1" s="1"/>
  <c r="D99" i="1"/>
  <c r="C18" i="1"/>
  <c r="C99" i="1" s="1"/>
  <c r="P101" i="1"/>
  <c r="P104" i="1" s="1"/>
  <c r="P105" i="1" s="1"/>
</calcChain>
</file>

<file path=xl/sharedStrings.xml><?xml version="1.0" encoding="utf-8"?>
<sst xmlns="http://schemas.openxmlformats.org/spreadsheetml/2006/main" count="130" uniqueCount="114">
  <si>
    <t>Wallace Stegner Academy - FY22</t>
  </si>
  <si>
    <t>REVENUE (@ 100%)</t>
  </si>
  <si>
    <t>Budget</t>
  </si>
  <si>
    <t>Difference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</si>
  <si>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</si>
  <si>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</si>
  <si>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</si>
  <si>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</si>
  <si>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</si>
  <si>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</si>
  <si>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</si>
  <si>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</si>
  <si>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</si>
  <si>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</si>
  <si>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</si>
  <si>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</si>
  <si>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</si>
  <si>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State Base Budget Revenue</t>
  </si>
  <si>
    <t>National School Lunch Program (NSLP)</t>
  </si>
  <si>
    <t>SPED Funding (Part B)</t>
  </si>
  <si>
    <t>SPED Discretionary Unit</t>
  </si>
  <si>
    <t>Title I</t>
  </si>
  <si>
    <t>Title II</t>
  </si>
  <si>
    <t>ELL Weight</t>
  </si>
  <si>
    <t>Gifted and Talented Education (GATE) Weight</t>
  </si>
  <si>
    <t>At-Risk Weight</t>
  </si>
  <si>
    <t>OTHER:</t>
  </si>
  <si>
    <t xml:space="preserve">Total Revenues </t>
  </si>
  <si>
    <t>EXPENSES</t>
  </si>
  <si>
    <t>Principal</t>
  </si>
  <si>
    <t>Assistant Principal(s)</t>
  </si>
  <si>
    <t>Curriculum Coach</t>
  </si>
  <si>
    <t>ELL Coordinator</t>
  </si>
  <si>
    <t>Counselor / Student Support Advocate/Dean</t>
  </si>
  <si>
    <t xml:space="preserve">Teachers Salaries </t>
  </si>
  <si>
    <t>SPED Teachers</t>
  </si>
  <si>
    <t>Office Manager/ Registrar / Banker</t>
  </si>
  <si>
    <t>Secretary &amp; FASA</t>
  </si>
  <si>
    <t>Teacher Assistants (including SPED)</t>
  </si>
  <si>
    <t>Campus Monitors</t>
  </si>
  <si>
    <t>Cafeteria Manager</t>
  </si>
  <si>
    <t>Grant Manager</t>
  </si>
  <si>
    <t>SPED Facilitator</t>
  </si>
  <si>
    <t>Speech Pathologist</t>
  </si>
  <si>
    <t>School Psychologist</t>
  </si>
  <si>
    <t>School Nurse</t>
  </si>
  <si>
    <t xml:space="preserve">OT </t>
  </si>
  <si>
    <t>NSLP Manager</t>
  </si>
  <si>
    <t>Cafeteria Manager - NSLP</t>
  </si>
  <si>
    <t>On Campus Sub</t>
  </si>
  <si>
    <t>PERS - 29.25%</t>
  </si>
  <si>
    <t xml:space="preserve">Insurances/Employment Taxes/Other Benefits </t>
  </si>
  <si>
    <t>Incentives / Bonuses</t>
  </si>
  <si>
    <t>Steipen</t>
  </si>
  <si>
    <t>Tuition Reimbursements</t>
  </si>
  <si>
    <t>Subst. Teachers (10 days/Teacher)</t>
  </si>
  <si>
    <t xml:space="preserve">Consumables </t>
  </si>
  <si>
    <t>Duel Enrollment - Student Fees/Texbooks</t>
  </si>
  <si>
    <t>Zion's FFE Lease - payments</t>
  </si>
  <si>
    <t>Office Supplies</t>
  </si>
  <si>
    <t>Classroom Supplies</t>
  </si>
  <si>
    <t>Copier Supplies</t>
  </si>
  <si>
    <t>Nursing Supplies</t>
  </si>
  <si>
    <t>SPED Supplies</t>
  </si>
  <si>
    <t>Athletics</t>
  </si>
  <si>
    <t>Data Analysts</t>
  </si>
  <si>
    <t>Special Education Contracted Services</t>
  </si>
  <si>
    <t>Management Fee (Academica Nevada)</t>
  </si>
  <si>
    <t>Management Fee (WSA)</t>
  </si>
  <si>
    <t>Payroll Services</t>
  </si>
  <si>
    <t>Audit/Tax</t>
  </si>
  <si>
    <t>Legal Fees</t>
  </si>
  <si>
    <t xml:space="preserve">IT Services </t>
  </si>
  <si>
    <t>IT Set-up Fees</t>
  </si>
  <si>
    <t xml:space="preserve">State Administrative Fee </t>
  </si>
  <si>
    <t>Affiliation Fee - Inc.</t>
  </si>
  <si>
    <t>Professional Development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</si>
  <si>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</si>
  <si>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</si>
  <si>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</si>
  <si>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</si>
  <si>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</si>
  <si>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</si>
  <si>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</si>
  <si>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>Property Insurnance</t>
  </si>
  <si>
    <t>Liability Insurance</t>
  </si>
  <si>
    <t>Other Insurances</t>
  </si>
  <si>
    <t>Lunch Program-NSLP</t>
  </si>
  <si>
    <t>Advertising/Marketing</t>
  </si>
  <si>
    <t xml:space="preserve">Travel </t>
  </si>
  <si>
    <t>Background and Fingerprinting</t>
  </si>
  <si>
    <t>Dues and Fees</t>
  </si>
  <si>
    <t>Transportation</t>
  </si>
  <si>
    <t>Loan Repayments</t>
  </si>
  <si>
    <t>Other Purchases</t>
  </si>
  <si>
    <t>Public Utilities</t>
  </si>
  <si>
    <t>Natural Gas</t>
  </si>
  <si>
    <t>Water Sewer</t>
  </si>
  <si>
    <t>Garbage/Disposal</t>
  </si>
  <si>
    <t>Fire and Security alarms</t>
  </si>
  <si>
    <t>Contracted Janitorial Services</t>
  </si>
  <si>
    <t>Custodial Supplies</t>
  </si>
  <si>
    <t>Facility Maintenance/Repairs/Capital Outlay</t>
  </si>
  <si>
    <t>Snow Removal</t>
  </si>
  <si>
    <t>Lawn Care</t>
  </si>
  <si>
    <t>AC Maintenance &amp; Repair</t>
  </si>
  <si>
    <t>Scheduled Lease Payment (Portable Bldg)</t>
  </si>
  <si>
    <t>Scheduled Lease Payment</t>
  </si>
  <si>
    <t>Scheduled Bond Payment</t>
  </si>
  <si>
    <t>Rent Reimbursment by Pre-K</t>
  </si>
  <si>
    <t xml:space="preserve">Total Expenses </t>
  </si>
  <si>
    <t>Monthly Cash Flow (negative)</t>
  </si>
  <si>
    <t>Cumulative (negative)</t>
  </si>
  <si>
    <t>***Differences in salaries and beneifts are due to teachers being paid over the summer.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</si>
</sst>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3FA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4" fillId="2" borderId="2" xfId="0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0" fontId="5" fillId="0" borderId="8" xfId="0" applyFont="1" applyBorder="1"/>
    <xf numFmtId="164" fontId="0" fillId="0" borderId="3" xfId="1" applyNumberFormat="1" applyFont="1" applyBorder="1"/>
    <xf numFmtId="164" fontId="5" fillId="0" borderId="9" xfId="0" applyNumberFormat="1" applyFont="1" applyBorder="1"/>
    <xf numFmtId="164" fontId="0" fillId="0" borderId="5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0" fontId="5" fillId="0" borderId="13" xfId="0" applyFont="1" applyBorder="1"/>
    <xf numFmtId="0" fontId="5" fillId="0" borderId="0" xfId="0" applyFont="1"/>
    <xf numFmtId="164" fontId="0" fillId="0" borderId="11" xfId="1" applyNumberFormat="1" applyFont="1" applyBorder="1" applyAlignment="1">
      <alignment horizontal="right"/>
    </xf>
    <xf numFmtId="0" fontId="4" fillId="0" borderId="0" xfId="0" applyFont="1"/>
    <xf numFmtId="0" fontId="6" fillId="3" borderId="14" xfId="0" applyFont="1" applyFill="1" applyBorder="1"/>
    <xf numFmtId="164" fontId="6" fillId="3" borderId="15" xfId="1" applyNumberFormat="1" applyFont="1" applyFill="1" applyBorder="1"/>
    <xf numFmtId="164" fontId="6" fillId="3" borderId="16" xfId="1" applyNumberFormat="1" applyFont="1" applyFill="1" applyBorder="1"/>
    <xf numFmtId="164" fontId="6" fillId="3" borderId="17" xfId="1" applyNumberFormat="1" applyFont="1" applyFill="1" applyBorder="1"/>
    <xf numFmtId="164" fontId="6" fillId="3" borderId="18" xfId="1" applyNumberFormat="1" applyFont="1" applyFill="1" applyBorder="1"/>
    <xf numFmtId="164" fontId="6" fillId="3" borderId="19" xfId="1" applyNumberFormat="1" applyFont="1" applyFill="1" applyBorder="1"/>
    <xf numFmtId="164" fontId="3" fillId="2" borderId="10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0" fontId="5" fillId="0" borderId="20" xfId="0" applyFont="1" applyBorder="1"/>
    <xf numFmtId="43" fontId="0" fillId="0" borderId="11" xfId="1" applyFont="1" applyBorder="1"/>
    <xf numFmtId="164" fontId="2" fillId="0" borderId="9" xfId="0" applyNumberFormat="1" applyFont="1" applyBorder="1"/>
    <xf numFmtId="0" fontId="7" fillId="0" borderId="20" xfId="0" applyFont="1" applyBorder="1"/>
    <xf numFmtId="164" fontId="0" fillId="0" borderId="9" xfId="1" applyNumberFormat="1" applyFont="1" applyBorder="1"/>
    <xf numFmtId="164" fontId="0" fillId="0" borderId="21" xfId="1" applyNumberFormat="1" applyFont="1" applyBorder="1"/>
    <xf numFmtId="164" fontId="0" fillId="0" borderId="20" xfId="1" applyNumberFormat="1" applyFont="1" applyBorder="1"/>
    <xf numFmtId="0" fontId="5" fillId="0" borderId="20" xfId="0" applyFont="1" applyBorder="1" applyAlignment="1">
      <alignment horizontal="left"/>
    </xf>
    <xf numFmtId="0" fontId="8" fillId="0" borderId="22" xfId="0" applyFont="1" applyBorder="1"/>
    <xf numFmtId="0" fontId="3" fillId="0" borderId="20" xfId="0" applyFont="1" applyBorder="1"/>
    <xf numFmtId="164" fontId="5" fillId="0" borderId="16" xfId="0" applyNumberFormat="1" applyFont="1" applyBorder="1"/>
    <xf numFmtId="164" fontId="0" fillId="0" borderId="17" xfId="1" applyNumberFormat="1" applyFont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4" fontId="0" fillId="0" borderId="25" xfId="1" applyNumberFormat="1" applyFont="1" applyBorder="1"/>
    <xf numFmtId="0" fontId="9" fillId="4" borderId="26" xfId="0" applyFont="1" applyFill="1" applyBorder="1"/>
    <xf numFmtId="38" fontId="9" fillId="4" borderId="27" xfId="1" applyNumberFormat="1" applyFont="1" applyFill="1" applyBorder="1"/>
    <xf numFmtId="38" fontId="9" fillId="4" borderId="28" xfId="1" applyNumberFormat="1" applyFont="1" applyFill="1" applyBorder="1"/>
    <xf numFmtId="164" fontId="9" fillId="0" borderId="0" xfId="1" applyNumberFormat="1" applyFont="1" applyFill="1" applyBorder="1"/>
    <xf numFmtId="164" fontId="0" fillId="0" borderId="0" xfId="1" applyNumberFormat="1" applyFont="1"/>
    <xf numFmtId="164" fontId="3" fillId="0" borderId="0" xfId="1" applyNumberFormat="1" applyFont="1" applyAlignment="1">
      <alignment horizontal="right"/>
    </xf>
    <xf numFmtId="38" fontId="0" fillId="0" borderId="11" xfId="1" applyNumberFormat="1" applyFont="1" applyBorder="1"/>
    <xf numFmtId="164" fontId="0" fillId="0" borderId="13" xfId="1" applyNumberFormat="1" applyFont="1" applyFill="1" applyBorder="1"/>
    <xf numFmtId="0" fontId="3" fillId="0" borderId="0" xfId="0" applyFont="1" applyAlignment="1">
      <alignment horizontal="right"/>
    </xf>
    <xf numFmtId="38" fontId="3" fillId="0" borderId="29" xfId="0" applyNumberFormat="1" applyFont="1" applyBorder="1"/>
    <xf numFmtId="164" fontId="0" fillId="0" borderId="13" xfId="0" applyNumberFormat="1" applyBorder="1"/>
    <xf numFmtId="0" fontId="10" fillId="0" borderId="0" xfId="0" applyFont="1"/>
    <xf numFmtId="164" fontId="1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.Padron/Work%20Folders/Desktop/Charter%20Applications/Applications/Nevada/Wallace%20Stegner%20Academy%20of%20Nevada/2021/WSA%20-%206-Year%20-%2007.08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"/>
      <sheetName val="22-23"/>
      <sheetName val="23-24"/>
      <sheetName val="24-25"/>
      <sheetName val="25-26"/>
      <sheetName val="26-27"/>
      <sheetName val="27-28"/>
      <sheetName val="6-Year (auto-populated)"/>
      <sheetName val="FFE Summary"/>
      <sheetName val="enrollment"/>
      <sheetName val="lease projections"/>
      <sheetName val="Funding History"/>
      <sheetName val="Enrollment Tables"/>
      <sheetName val="Staffing Tables"/>
      <sheetName val="Staffing Narrative"/>
      <sheetName val="Cash Flow"/>
      <sheetName val="WSA Year 1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C1" t="str">
            <v>22-23</v>
          </cell>
        </row>
        <row r="70">
          <cell r="C70">
            <v>1687544.0438999999</v>
          </cell>
        </row>
        <row r="71">
          <cell r="C71">
            <v>141094.54800000001</v>
          </cell>
        </row>
        <row r="72">
          <cell r="C72">
            <v>9500</v>
          </cell>
        </row>
        <row r="73">
          <cell r="C73">
            <v>0</v>
          </cell>
        </row>
        <row r="74">
          <cell r="C74">
            <v>52844.399999999994</v>
          </cell>
        </row>
        <row r="75">
          <cell r="C75">
            <v>10370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99">
          <cell r="C99">
            <v>80000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30000</v>
          </cell>
        </row>
        <row r="103">
          <cell r="C103">
            <v>29000</v>
          </cell>
        </row>
        <row r="104">
          <cell r="C104">
            <v>405000</v>
          </cell>
        </row>
        <row r="105">
          <cell r="C105">
            <v>67500</v>
          </cell>
        </row>
        <row r="106">
          <cell r="C106">
            <v>45000</v>
          </cell>
        </row>
        <row r="107">
          <cell r="C107">
            <v>0</v>
          </cell>
        </row>
        <row r="108">
          <cell r="C108">
            <v>40320</v>
          </cell>
        </row>
        <row r="109">
          <cell r="C109">
            <v>28800</v>
          </cell>
        </row>
        <row r="110">
          <cell r="C110">
            <v>0</v>
          </cell>
        </row>
        <row r="120">
          <cell r="C120">
            <v>20720</v>
          </cell>
        </row>
        <row r="121">
          <cell r="C121">
            <v>0</v>
          </cell>
        </row>
        <row r="124">
          <cell r="C124">
            <v>222036.15000000002</v>
          </cell>
        </row>
        <row r="125">
          <cell r="C125">
            <v>134341.20000000001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1800</v>
          </cell>
        </row>
        <row r="129">
          <cell r="C129">
            <v>17325</v>
          </cell>
        </row>
        <row r="132">
          <cell r="C132">
            <v>7572.5</v>
          </cell>
        </row>
        <row r="133">
          <cell r="C133">
            <v>0</v>
          </cell>
        </row>
        <row r="134">
          <cell r="C134">
            <v>42930</v>
          </cell>
        </row>
        <row r="135">
          <cell r="C135">
            <v>5029</v>
          </cell>
        </row>
        <row r="136">
          <cell r="C136">
            <v>6291</v>
          </cell>
        </row>
        <row r="137">
          <cell r="C137">
            <v>932</v>
          </cell>
        </row>
        <row r="138">
          <cell r="C138">
            <v>699</v>
          </cell>
        </row>
        <row r="139">
          <cell r="C139">
            <v>3634.8</v>
          </cell>
        </row>
        <row r="140">
          <cell r="C140">
            <v>0</v>
          </cell>
        </row>
        <row r="143">
          <cell r="C143">
            <v>6000</v>
          </cell>
        </row>
        <row r="144">
          <cell r="C144">
            <v>46600</v>
          </cell>
        </row>
        <row r="145">
          <cell r="C145">
            <v>58250</v>
          </cell>
        </row>
        <row r="146">
          <cell r="C146">
            <v>93200</v>
          </cell>
        </row>
        <row r="147">
          <cell r="C147">
            <v>4200</v>
          </cell>
        </row>
        <row r="148">
          <cell r="C148">
            <v>0</v>
          </cell>
        </row>
        <row r="149">
          <cell r="C149">
            <v>5000</v>
          </cell>
        </row>
        <row r="150">
          <cell r="C150">
            <v>9786</v>
          </cell>
        </row>
        <row r="151">
          <cell r="C151">
            <v>10000</v>
          </cell>
        </row>
        <row r="152">
          <cell r="C152">
            <v>21094.300548750001</v>
          </cell>
        </row>
        <row r="153">
          <cell r="C153">
            <v>0</v>
          </cell>
        </row>
        <row r="154">
          <cell r="C154">
            <v>10370</v>
          </cell>
        </row>
        <row r="157">
          <cell r="C157">
            <v>5000</v>
          </cell>
        </row>
        <row r="158">
          <cell r="C158">
            <v>6000</v>
          </cell>
        </row>
        <row r="159">
          <cell r="C159">
            <v>0</v>
          </cell>
        </row>
        <row r="160">
          <cell r="C160">
            <v>750</v>
          </cell>
        </row>
        <row r="161">
          <cell r="C161">
            <v>0</v>
          </cell>
        </row>
        <row r="162">
          <cell r="C162">
            <v>12000</v>
          </cell>
        </row>
        <row r="163">
          <cell r="C163">
            <v>0</v>
          </cell>
        </row>
        <row r="166">
          <cell r="C166">
            <v>5250</v>
          </cell>
        </row>
        <row r="167">
          <cell r="C167">
            <v>3750</v>
          </cell>
        </row>
        <row r="168">
          <cell r="C168">
            <v>9500</v>
          </cell>
        </row>
        <row r="171">
          <cell r="C171">
            <v>129204.55799999999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1050</v>
          </cell>
        </row>
        <row r="175">
          <cell r="C175">
            <v>5000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1000</v>
          </cell>
        </row>
        <row r="182">
          <cell r="C182">
            <v>12960</v>
          </cell>
        </row>
        <row r="183">
          <cell r="C183">
            <v>1620</v>
          </cell>
        </row>
        <row r="184">
          <cell r="C184">
            <v>4320</v>
          </cell>
        </row>
        <row r="185">
          <cell r="C185">
            <v>2700</v>
          </cell>
        </row>
        <row r="186">
          <cell r="C186">
            <v>4000</v>
          </cell>
        </row>
        <row r="187">
          <cell r="C187">
            <v>17700</v>
          </cell>
        </row>
        <row r="188">
          <cell r="C188">
            <v>6990</v>
          </cell>
        </row>
        <row r="189">
          <cell r="C189">
            <v>5000</v>
          </cell>
        </row>
        <row r="190">
          <cell r="C190">
            <v>0</v>
          </cell>
        </row>
        <row r="191">
          <cell r="C191">
            <v>3600</v>
          </cell>
        </row>
        <row r="192">
          <cell r="C192">
            <v>2500</v>
          </cell>
        </row>
        <row r="198">
          <cell r="C198">
            <v>0</v>
          </cell>
        </row>
        <row r="199">
          <cell r="C199">
            <v>128150</v>
          </cell>
        </row>
        <row r="200">
          <cell r="C200">
            <v>75000</v>
          </cell>
        </row>
        <row r="201">
          <cell r="C201">
            <v>0</v>
          </cell>
        </row>
        <row r="203">
          <cell r="C203">
            <v>4877.4833512497135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zoomScale="75" zoomScaleNormal="75" workbookViewId="0">
      <selection activeCell="A4" sqref="A4"/>
    </sheetView>
  </sheetViews>
  <sheetFormatPr defaultRowHeight="14.4" x14ac:dyDescent="0.3"/>
  <cols>
    <col min="1" max="1" width="48.6640625" customWidth="1"/>
    <col min="2" max="2" width="15.77734375" style="50" bestFit="1" customWidth="1"/>
    <col min="3" max="3" width="13.77734375" style="50" customWidth="1"/>
    <col min="4" max="4" width="19" style="50" customWidth="1"/>
    <col min="5" max="16" width="13.77734375" style="50" customWidth="1"/>
  </cols>
  <sheetData>
    <row r="1" spans="1:16" x14ac:dyDescent="0.3">
      <c r="A1" s="1" t="s">
        <v>0</v>
      </c>
      <c r="B1" s="1" t="str">
        <f>'[1]WSA Year 1 Budget'!C1</f>
        <v>22-23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thickBo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0" t="s">
        <v>16</v>
      </c>
    </row>
    <row r="4" spans="1:16" x14ac:dyDescent="0.3">
      <c r="A4" s="11" t="s">
        <v>17</v>
      </c>
      <c r="B4" s="12">
        <f>'[1]WSA Year 1 Budget'!C70</f>
        <v>1687544.0438999999</v>
      </c>
      <c r="C4" s="13">
        <f t="shared" ref="C4:C14" si="0">D4-B4</f>
        <v>0</v>
      </c>
      <c r="D4" s="14">
        <f t="shared" ref="D4:D14" si="1">SUM(E4:P4)</f>
        <v>1687544.0439000002</v>
      </c>
      <c r="E4" s="15">
        <f>B4/12</f>
        <v>140628.67032499998</v>
      </c>
      <c r="F4" s="16">
        <f>E4</f>
        <v>140628.67032499998</v>
      </c>
      <c r="G4" s="16">
        <f t="shared" ref="G4:P4" si="2">F4</f>
        <v>140628.67032499998</v>
      </c>
      <c r="H4" s="16">
        <f t="shared" si="2"/>
        <v>140628.67032499998</v>
      </c>
      <c r="I4" s="16">
        <f t="shared" si="2"/>
        <v>140628.67032499998</v>
      </c>
      <c r="J4" s="16">
        <f t="shared" si="2"/>
        <v>140628.67032499998</v>
      </c>
      <c r="K4" s="16">
        <f t="shared" si="2"/>
        <v>140628.67032499998</v>
      </c>
      <c r="L4" s="16">
        <f t="shared" si="2"/>
        <v>140628.67032499998</v>
      </c>
      <c r="M4" s="16">
        <f t="shared" si="2"/>
        <v>140628.67032499998</v>
      </c>
      <c r="N4" s="16">
        <f t="shared" si="2"/>
        <v>140628.67032499998</v>
      </c>
      <c r="O4" s="16">
        <f t="shared" si="2"/>
        <v>140628.67032499998</v>
      </c>
      <c r="P4" s="17">
        <f t="shared" si="2"/>
        <v>140628.67032499998</v>
      </c>
    </row>
    <row r="5" spans="1:16" x14ac:dyDescent="0.3">
      <c r="A5" s="18" t="s">
        <v>18</v>
      </c>
      <c r="B5" s="12">
        <f>'[1]WSA Year 1 Budget'!C71</f>
        <v>141094.54800000001</v>
      </c>
      <c r="C5" s="13">
        <f>D5-B5</f>
        <v>0</v>
      </c>
      <c r="D5" s="14">
        <f>SUM(E5:P5)</f>
        <v>141094.54800000004</v>
      </c>
      <c r="E5" s="15"/>
      <c r="F5" s="16"/>
      <c r="G5" s="16">
        <f>B5/10</f>
        <v>14109.454800000001</v>
      </c>
      <c r="H5" s="16">
        <f>B5/10</f>
        <v>14109.454800000001</v>
      </c>
      <c r="I5" s="16">
        <f>B5/10</f>
        <v>14109.454800000001</v>
      </c>
      <c r="J5" s="16">
        <f>B5/10</f>
        <v>14109.454800000001</v>
      </c>
      <c r="K5" s="16">
        <f>B5/10</f>
        <v>14109.454800000001</v>
      </c>
      <c r="L5" s="16">
        <f>B5/10</f>
        <v>14109.454800000001</v>
      </c>
      <c r="M5" s="16">
        <f>B5/10</f>
        <v>14109.454800000001</v>
      </c>
      <c r="N5" s="16">
        <f>B5/10</f>
        <v>14109.454800000001</v>
      </c>
      <c r="O5" s="16">
        <f>B5/10</f>
        <v>14109.454800000001</v>
      </c>
      <c r="P5" s="17">
        <f>B5/10</f>
        <v>14109.454800000001</v>
      </c>
    </row>
    <row r="6" spans="1:16" x14ac:dyDescent="0.3">
      <c r="A6" s="18" t="s">
        <v>19</v>
      </c>
      <c r="B6" s="12">
        <f>'[1]WSA Year 1 Budget'!C72</f>
        <v>9500</v>
      </c>
      <c r="C6" s="13">
        <f>D6-B6</f>
        <v>0</v>
      </c>
      <c r="D6" s="14">
        <f>SUM(E6:P6)</f>
        <v>9500</v>
      </c>
      <c r="E6" s="15"/>
      <c r="F6" s="16"/>
      <c r="G6" s="16"/>
      <c r="H6" s="16"/>
      <c r="I6" s="16"/>
      <c r="J6" s="16"/>
      <c r="K6" s="16"/>
      <c r="L6" s="16">
        <f>9500</f>
        <v>9500</v>
      </c>
      <c r="M6" s="16"/>
      <c r="N6" s="16"/>
      <c r="O6" s="16"/>
      <c r="P6" s="17"/>
    </row>
    <row r="7" spans="1:16" x14ac:dyDescent="0.3">
      <c r="A7" s="19" t="s">
        <v>20</v>
      </c>
      <c r="B7" s="12">
        <f>'[1]WSA Year 1 Budget'!C73</f>
        <v>0</v>
      </c>
      <c r="C7" s="13">
        <f t="shared" si="0"/>
        <v>0</v>
      </c>
      <c r="D7" s="14">
        <f t="shared" si="1"/>
        <v>0</v>
      </c>
      <c r="E7" s="15"/>
      <c r="F7" s="20"/>
      <c r="G7" s="16"/>
      <c r="H7" s="16"/>
      <c r="I7" s="16"/>
      <c r="J7" s="16"/>
      <c r="K7" s="16"/>
      <c r="L7" s="16">
        <f>B7</f>
        <v>0</v>
      </c>
      <c r="M7" s="16"/>
      <c r="N7" s="16"/>
      <c r="O7" s="16"/>
      <c r="P7" s="17"/>
    </row>
    <row r="8" spans="1:16" x14ac:dyDescent="0.3">
      <c r="A8" s="19" t="s">
        <v>21</v>
      </c>
      <c r="B8" s="12">
        <f>'[1]WSA Year 1 Budget'!C74</f>
        <v>52844.399999999994</v>
      </c>
      <c r="C8" s="13"/>
      <c r="D8" s="14"/>
      <c r="E8" s="15"/>
      <c r="F8" s="20"/>
      <c r="G8" s="16"/>
      <c r="H8" s="16"/>
      <c r="I8" s="16"/>
      <c r="J8" s="16"/>
      <c r="K8" s="16"/>
      <c r="L8" s="16"/>
      <c r="M8" s="16">
        <f>B8*0.7</f>
        <v>36991.079999999994</v>
      </c>
      <c r="N8" s="16"/>
      <c r="O8" s="16"/>
      <c r="P8" s="17">
        <f>B8*0.3</f>
        <v>15853.319999999998</v>
      </c>
    </row>
    <row r="9" spans="1:16" x14ac:dyDescent="0.3">
      <c r="A9" s="19" t="s">
        <v>22</v>
      </c>
      <c r="B9" s="12">
        <f>'[1]WSA Year 1 Budget'!C75</f>
        <v>10370</v>
      </c>
      <c r="C9" s="13"/>
      <c r="D9" s="14"/>
      <c r="E9" s="15"/>
      <c r="F9" s="20"/>
      <c r="G9" s="16"/>
      <c r="H9" s="16"/>
      <c r="I9" s="16"/>
      <c r="J9" s="16"/>
      <c r="K9" s="16"/>
      <c r="L9" s="16"/>
      <c r="M9" s="16">
        <f>B9*0.7</f>
        <v>7258.9999999999991</v>
      </c>
      <c r="N9" s="16"/>
      <c r="O9" s="16"/>
      <c r="P9" s="17">
        <f>B9*0.3</f>
        <v>3111</v>
      </c>
    </row>
    <row r="10" spans="1:16" x14ac:dyDescent="0.3">
      <c r="A10" s="18" t="s">
        <v>23</v>
      </c>
      <c r="B10" s="12">
        <f>'[1]WSA Year 1 Budget'!C76</f>
        <v>0</v>
      </c>
      <c r="C10" s="13"/>
      <c r="D10" s="14"/>
      <c r="E10" s="15"/>
      <c r="F10" s="20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1:16" x14ac:dyDescent="0.3">
      <c r="A11" s="18" t="s">
        <v>24</v>
      </c>
      <c r="B11" s="12">
        <f>'[1]WSA Year 1 Budget'!C77</f>
        <v>0</v>
      </c>
      <c r="C11" s="13">
        <f t="shared" si="0"/>
        <v>0</v>
      </c>
      <c r="D11" s="14">
        <f t="shared" si="1"/>
        <v>0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16" x14ac:dyDescent="0.3">
      <c r="A12" s="18" t="s">
        <v>25</v>
      </c>
      <c r="B12" s="12">
        <f>'[1]WSA Year 1 Budget'!C78</f>
        <v>0</v>
      </c>
      <c r="C12" s="13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1:16" x14ac:dyDescent="0.3">
      <c r="A13" s="21" t="s">
        <v>26</v>
      </c>
      <c r="B13" s="12">
        <f>'[1]WSA Year 1 Budget'!C79</f>
        <v>0</v>
      </c>
      <c r="C13" s="13">
        <f t="shared" si="0"/>
        <v>0</v>
      </c>
      <c r="D13" s="14">
        <f t="shared" si="1"/>
        <v>0</v>
      </c>
      <c r="E13" s="15"/>
      <c r="F13" s="16"/>
      <c r="G13" s="16"/>
      <c r="H13" s="16">
        <f>B13/9</f>
        <v>0</v>
      </c>
      <c r="I13" s="16">
        <f>H13</f>
        <v>0</v>
      </c>
      <c r="J13" s="16">
        <f t="shared" ref="J13:O13" si="3">I13</f>
        <v>0</v>
      </c>
      <c r="K13" s="16">
        <f t="shared" si="3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17">
        <f>O13</f>
        <v>0</v>
      </c>
    </row>
    <row r="14" spans="1:16" x14ac:dyDescent="0.3">
      <c r="A14" s="21" t="s">
        <v>26</v>
      </c>
      <c r="B14" s="12">
        <f>'[1]WSA Year 1 Budget'!C80</f>
        <v>0</v>
      </c>
      <c r="C14" s="13">
        <f t="shared" si="0"/>
        <v>0</v>
      </c>
      <c r="D14" s="14">
        <f t="shared" si="1"/>
        <v>0</v>
      </c>
      <c r="E14" s="15"/>
      <c r="F14" s="16"/>
      <c r="G14" s="16">
        <f>B14/4</f>
        <v>0</v>
      </c>
      <c r="H14" s="16"/>
      <c r="I14" s="16"/>
      <c r="J14" s="16">
        <f>G14</f>
        <v>0</v>
      </c>
      <c r="K14" s="16"/>
      <c r="L14" s="16"/>
      <c r="M14" s="16">
        <f>J14</f>
        <v>0</v>
      </c>
      <c r="N14" s="16"/>
      <c r="O14" s="16"/>
      <c r="P14" s="17">
        <f>M14</f>
        <v>0</v>
      </c>
    </row>
    <row r="15" spans="1:16" ht="15" thickBot="1" x14ac:dyDescent="0.35">
      <c r="A15" s="22" t="s">
        <v>27</v>
      </c>
      <c r="B15" s="23">
        <f>SUM(B4:B14)</f>
        <v>1901352.9918999998</v>
      </c>
      <c r="C15" s="24">
        <f>SUM(C4:C14)</f>
        <v>0</v>
      </c>
      <c r="D15" s="25">
        <f>SUM(E15:P15)</f>
        <v>1901352.9919000003</v>
      </c>
      <c r="E15" s="24">
        <f t="shared" ref="E15:P15" si="4">SUM(E4:E14)</f>
        <v>140628.67032499998</v>
      </c>
      <c r="F15" s="26">
        <f t="shared" si="4"/>
        <v>140628.67032499998</v>
      </c>
      <c r="G15" s="26">
        <f t="shared" si="4"/>
        <v>154738.12512499999</v>
      </c>
      <c r="H15" s="26">
        <f t="shared" si="4"/>
        <v>154738.12512499999</v>
      </c>
      <c r="I15" s="26">
        <f t="shared" si="4"/>
        <v>154738.12512499999</v>
      </c>
      <c r="J15" s="26">
        <f t="shared" si="4"/>
        <v>154738.12512499999</v>
      </c>
      <c r="K15" s="26">
        <f t="shared" si="4"/>
        <v>154738.12512499999</v>
      </c>
      <c r="L15" s="26">
        <f t="shared" si="4"/>
        <v>164238.12512499999</v>
      </c>
      <c r="M15" s="26">
        <f t="shared" si="4"/>
        <v>198988.20512499998</v>
      </c>
      <c r="N15" s="26">
        <f t="shared" si="4"/>
        <v>154738.12512499999</v>
      </c>
      <c r="O15" s="26">
        <f t="shared" si="4"/>
        <v>154738.12512499999</v>
      </c>
      <c r="P15" s="27">
        <f t="shared" si="4"/>
        <v>173702.445125</v>
      </c>
    </row>
    <row r="16" spans="1:16" x14ac:dyDescent="0.3">
      <c r="A16" s="21"/>
      <c r="B16" s="12"/>
      <c r="C16" s="15"/>
      <c r="D16" s="14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1:16" x14ac:dyDescent="0.3">
      <c r="A17" s="5" t="s">
        <v>28</v>
      </c>
      <c r="B17" s="6" t="s">
        <v>2</v>
      </c>
      <c r="C17" s="28" t="s">
        <v>3</v>
      </c>
      <c r="D17" s="8" t="s">
        <v>4</v>
      </c>
      <c r="E17" s="28" t="s">
        <v>5</v>
      </c>
      <c r="F17" s="29" t="s">
        <v>6</v>
      </c>
      <c r="G17" s="29" t="s">
        <v>7</v>
      </c>
      <c r="H17" s="29" t="s">
        <v>8</v>
      </c>
      <c r="I17" s="29" t="s">
        <v>9</v>
      </c>
      <c r="J17" s="29" t="s">
        <v>10</v>
      </c>
      <c r="K17" s="29" t="s">
        <v>11</v>
      </c>
      <c r="L17" s="29" t="s">
        <v>12</v>
      </c>
      <c r="M17" s="29" t="s">
        <v>13</v>
      </c>
      <c r="N17" s="29" t="s">
        <v>14</v>
      </c>
      <c r="O17" s="29" t="s">
        <v>15</v>
      </c>
      <c r="P17" s="30" t="s">
        <v>16</v>
      </c>
    </row>
    <row r="18" spans="1:16" x14ac:dyDescent="0.3">
      <c r="A18" s="31" t="s">
        <v>29</v>
      </c>
      <c r="B18" s="12">
        <f>'[1]WSA Year 1 Budget'!C99</f>
        <v>80000</v>
      </c>
      <c r="C18" s="13">
        <f>D18-B18</f>
        <v>0</v>
      </c>
      <c r="D18" s="14">
        <f>SUM(E18:P18)</f>
        <v>80000</v>
      </c>
      <c r="E18" s="15">
        <f>B18/12</f>
        <v>6666.666666666667</v>
      </c>
      <c r="F18" s="16">
        <f t="shared" ref="F18:P33" si="5">E18</f>
        <v>6666.666666666667</v>
      </c>
      <c r="G18" s="16">
        <f t="shared" si="5"/>
        <v>6666.666666666667</v>
      </c>
      <c r="H18" s="16">
        <f t="shared" si="5"/>
        <v>6666.666666666667</v>
      </c>
      <c r="I18" s="16">
        <f t="shared" si="5"/>
        <v>6666.666666666667</v>
      </c>
      <c r="J18" s="16">
        <f t="shared" si="5"/>
        <v>6666.666666666667</v>
      </c>
      <c r="K18" s="16">
        <f t="shared" si="5"/>
        <v>6666.666666666667</v>
      </c>
      <c r="L18" s="16">
        <f t="shared" si="5"/>
        <v>6666.666666666667</v>
      </c>
      <c r="M18" s="16">
        <f t="shared" si="5"/>
        <v>6666.666666666667</v>
      </c>
      <c r="N18" s="16">
        <f t="shared" si="5"/>
        <v>6666.666666666667</v>
      </c>
      <c r="O18" s="16">
        <f t="shared" si="5"/>
        <v>6666.666666666667</v>
      </c>
      <c r="P18" s="17">
        <f t="shared" si="5"/>
        <v>6666.666666666667</v>
      </c>
    </row>
    <row r="19" spans="1:16" x14ac:dyDescent="0.3">
      <c r="A19" s="31" t="s">
        <v>30</v>
      </c>
      <c r="B19" s="12">
        <f>'[1]WSA Year 1 Budget'!C100</f>
        <v>0</v>
      </c>
      <c r="C19" s="13">
        <f>D19-B19</f>
        <v>0</v>
      </c>
      <c r="D19" s="14">
        <f>SUM(E19:P19)</f>
        <v>0</v>
      </c>
      <c r="E19" s="15">
        <f>B19/12</f>
        <v>0</v>
      </c>
      <c r="F19" s="16">
        <f t="shared" si="5"/>
        <v>0</v>
      </c>
      <c r="G19" s="16">
        <f t="shared" si="5"/>
        <v>0</v>
      </c>
      <c r="H19" s="16">
        <f t="shared" si="5"/>
        <v>0</v>
      </c>
      <c r="I19" s="16">
        <f t="shared" si="5"/>
        <v>0</v>
      </c>
      <c r="J19" s="16">
        <f t="shared" si="5"/>
        <v>0</v>
      </c>
      <c r="K19" s="16">
        <f t="shared" si="5"/>
        <v>0</v>
      </c>
      <c r="L19" s="16">
        <f t="shared" si="5"/>
        <v>0</v>
      </c>
      <c r="M19" s="16">
        <f t="shared" si="5"/>
        <v>0</v>
      </c>
      <c r="N19" s="16">
        <f t="shared" si="5"/>
        <v>0</v>
      </c>
      <c r="O19" s="16">
        <f t="shared" si="5"/>
        <v>0</v>
      </c>
      <c r="P19" s="17">
        <f t="shared" si="5"/>
        <v>0</v>
      </c>
    </row>
    <row r="20" spans="1:16" x14ac:dyDescent="0.3">
      <c r="A20" s="31" t="s">
        <v>31</v>
      </c>
      <c r="B20" s="12">
        <f>'[1]WSA Year 1 Budget'!C101</f>
        <v>0</v>
      </c>
      <c r="C20" s="13">
        <f>D20-B20</f>
        <v>0</v>
      </c>
      <c r="D20" s="14">
        <f>SUM(E20:P20)</f>
        <v>0</v>
      </c>
      <c r="E20" s="15"/>
      <c r="F20" s="16">
        <f t="shared" si="5"/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7">
        <f t="shared" si="5"/>
        <v>0</v>
      </c>
    </row>
    <row r="21" spans="1:16" x14ac:dyDescent="0.3">
      <c r="A21" s="31" t="s">
        <v>32</v>
      </c>
      <c r="B21" s="12">
        <f>'[1]WSA Year 1 Budget'!C102</f>
        <v>30000</v>
      </c>
      <c r="C21" s="13"/>
      <c r="D21" s="14">
        <f t="shared" ref="D21:D71" si="6">SUM(E21:P21)</f>
        <v>30000.000000000004</v>
      </c>
      <c r="E21" s="15"/>
      <c r="F21" s="16">
        <f>B21/11</f>
        <v>2727.2727272727275</v>
      </c>
      <c r="G21" s="16">
        <f t="shared" si="5"/>
        <v>2727.2727272727275</v>
      </c>
      <c r="H21" s="16">
        <f t="shared" si="5"/>
        <v>2727.2727272727275</v>
      </c>
      <c r="I21" s="16">
        <f t="shared" si="5"/>
        <v>2727.2727272727275</v>
      </c>
      <c r="J21" s="16">
        <f t="shared" si="5"/>
        <v>2727.2727272727275</v>
      </c>
      <c r="K21" s="16">
        <f t="shared" si="5"/>
        <v>2727.2727272727275</v>
      </c>
      <c r="L21" s="16">
        <f t="shared" si="5"/>
        <v>2727.2727272727275</v>
      </c>
      <c r="M21" s="16">
        <f t="shared" si="5"/>
        <v>2727.2727272727275</v>
      </c>
      <c r="N21" s="16">
        <f t="shared" si="5"/>
        <v>2727.2727272727275</v>
      </c>
      <c r="O21" s="16">
        <f t="shared" si="5"/>
        <v>2727.2727272727275</v>
      </c>
      <c r="P21" s="17">
        <f t="shared" si="5"/>
        <v>2727.2727272727275</v>
      </c>
    </row>
    <row r="22" spans="1:16" x14ac:dyDescent="0.3">
      <c r="A22" s="31" t="s">
        <v>33</v>
      </c>
      <c r="B22" s="12">
        <f>'[1]WSA Year 1 Budget'!C103</f>
        <v>29000</v>
      </c>
      <c r="C22" s="13">
        <f t="shared" ref="C22:C85" si="7">D22-B22</f>
        <v>0</v>
      </c>
      <c r="D22" s="14">
        <f t="shared" si="6"/>
        <v>29000</v>
      </c>
      <c r="E22" s="15"/>
      <c r="F22" s="32">
        <f>B22/11</f>
        <v>2636.3636363636365</v>
      </c>
      <c r="G22" s="16">
        <f t="shared" si="5"/>
        <v>2636.3636363636365</v>
      </c>
      <c r="H22" s="16">
        <f t="shared" si="5"/>
        <v>2636.3636363636365</v>
      </c>
      <c r="I22" s="16">
        <f t="shared" si="5"/>
        <v>2636.3636363636365</v>
      </c>
      <c r="J22" s="16">
        <f t="shared" si="5"/>
        <v>2636.3636363636365</v>
      </c>
      <c r="K22" s="16">
        <f t="shared" si="5"/>
        <v>2636.3636363636365</v>
      </c>
      <c r="L22" s="16">
        <f t="shared" si="5"/>
        <v>2636.3636363636365</v>
      </c>
      <c r="M22" s="16">
        <f t="shared" si="5"/>
        <v>2636.3636363636365</v>
      </c>
      <c r="N22" s="16">
        <f t="shared" si="5"/>
        <v>2636.3636363636365</v>
      </c>
      <c r="O22" s="16">
        <f t="shared" si="5"/>
        <v>2636.3636363636365</v>
      </c>
      <c r="P22" s="17">
        <f t="shared" si="5"/>
        <v>2636.3636363636365</v>
      </c>
    </row>
    <row r="23" spans="1:16" x14ac:dyDescent="0.3">
      <c r="A23" s="31" t="s">
        <v>34</v>
      </c>
      <c r="B23" s="12">
        <f>'[1]WSA Year 1 Budget'!C104</f>
        <v>405000</v>
      </c>
      <c r="C23" s="33">
        <f t="shared" si="7"/>
        <v>-33750</v>
      </c>
      <c r="D23" s="14">
        <f t="shared" si="6"/>
        <v>371250</v>
      </c>
      <c r="E23" s="15"/>
      <c r="F23" s="16">
        <f>B23/12</f>
        <v>33750</v>
      </c>
      <c r="G23" s="16">
        <f t="shared" si="5"/>
        <v>33750</v>
      </c>
      <c r="H23" s="16">
        <f t="shared" si="5"/>
        <v>33750</v>
      </c>
      <c r="I23" s="16">
        <f t="shared" si="5"/>
        <v>33750</v>
      </c>
      <c r="J23" s="16">
        <f t="shared" si="5"/>
        <v>33750</v>
      </c>
      <c r="K23" s="16">
        <f t="shared" si="5"/>
        <v>33750</v>
      </c>
      <c r="L23" s="16">
        <f t="shared" si="5"/>
        <v>33750</v>
      </c>
      <c r="M23" s="16">
        <f t="shared" si="5"/>
        <v>33750</v>
      </c>
      <c r="N23" s="16">
        <f t="shared" si="5"/>
        <v>33750</v>
      </c>
      <c r="O23" s="16">
        <f t="shared" si="5"/>
        <v>33750</v>
      </c>
      <c r="P23" s="17">
        <f t="shared" si="5"/>
        <v>33750</v>
      </c>
    </row>
    <row r="24" spans="1:16" x14ac:dyDescent="0.3">
      <c r="A24" s="31" t="s">
        <v>35</v>
      </c>
      <c r="B24" s="12">
        <f>'[1]WSA Year 1 Budget'!C105</f>
        <v>67500</v>
      </c>
      <c r="C24" s="33">
        <f t="shared" si="7"/>
        <v>-5625</v>
      </c>
      <c r="D24" s="14">
        <f t="shared" si="6"/>
        <v>61875</v>
      </c>
      <c r="E24" s="15"/>
      <c r="F24" s="16">
        <f>B24/12</f>
        <v>5625</v>
      </c>
      <c r="G24" s="16">
        <f t="shared" si="5"/>
        <v>5625</v>
      </c>
      <c r="H24" s="16">
        <f t="shared" si="5"/>
        <v>5625</v>
      </c>
      <c r="I24" s="16">
        <f t="shared" si="5"/>
        <v>5625</v>
      </c>
      <c r="J24" s="16">
        <f t="shared" si="5"/>
        <v>5625</v>
      </c>
      <c r="K24" s="16">
        <f t="shared" si="5"/>
        <v>5625</v>
      </c>
      <c r="L24" s="16">
        <f t="shared" si="5"/>
        <v>5625</v>
      </c>
      <c r="M24" s="16">
        <f t="shared" si="5"/>
        <v>5625</v>
      </c>
      <c r="N24" s="16">
        <f t="shared" si="5"/>
        <v>5625</v>
      </c>
      <c r="O24" s="16">
        <f t="shared" si="5"/>
        <v>5625</v>
      </c>
      <c r="P24" s="17">
        <f t="shared" si="5"/>
        <v>5625</v>
      </c>
    </row>
    <row r="25" spans="1:16" x14ac:dyDescent="0.3">
      <c r="A25" s="31" t="s">
        <v>36</v>
      </c>
      <c r="B25" s="12">
        <f>'[1]WSA Year 1 Budget'!C106</f>
        <v>45000</v>
      </c>
      <c r="C25" s="13">
        <f t="shared" si="7"/>
        <v>0</v>
      </c>
      <c r="D25" s="14">
        <f t="shared" si="6"/>
        <v>45000</v>
      </c>
      <c r="E25" s="15">
        <f>B25/12</f>
        <v>3750</v>
      </c>
      <c r="F25" s="16">
        <f>E25</f>
        <v>3750</v>
      </c>
      <c r="G25" s="16">
        <f t="shared" si="5"/>
        <v>3750</v>
      </c>
      <c r="H25" s="16">
        <f t="shared" si="5"/>
        <v>3750</v>
      </c>
      <c r="I25" s="16">
        <f t="shared" si="5"/>
        <v>3750</v>
      </c>
      <c r="J25" s="16">
        <f t="shared" si="5"/>
        <v>3750</v>
      </c>
      <c r="K25" s="16">
        <f t="shared" si="5"/>
        <v>3750</v>
      </c>
      <c r="L25" s="16">
        <f t="shared" si="5"/>
        <v>3750</v>
      </c>
      <c r="M25" s="16">
        <f t="shared" si="5"/>
        <v>3750</v>
      </c>
      <c r="N25" s="16">
        <f t="shared" si="5"/>
        <v>3750</v>
      </c>
      <c r="O25" s="16">
        <f t="shared" si="5"/>
        <v>3750</v>
      </c>
      <c r="P25" s="17">
        <f t="shared" si="5"/>
        <v>3750</v>
      </c>
    </row>
    <row r="26" spans="1:16" x14ac:dyDescent="0.3">
      <c r="A26" s="31" t="s">
        <v>37</v>
      </c>
      <c r="B26" s="12">
        <f>'[1]WSA Year 1 Budget'!C107</f>
        <v>0</v>
      </c>
      <c r="C26" s="13">
        <f t="shared" si="7"/>
        <v>0</v>
      </c>
      <c r="D26" s="14">
        <f t="shared" si="6"/>
        <v>0</v>
      </c>
      <c r="E26" s="15"/>
      <c r="F26" s="16">
        <f>B26/11</f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16">
        <f t="shared" si="5"/>
        <v>0</v>
      </c>
      <c r="L26" s="16">
        <f t="shared" si="5"/>
        <v>0</v>
      </c>
      <c r="M26" s="16">
        <f t="shared" si="5"/>
        <v>0</v>
      </c>
      <c r="N26" s="16">
        <f t="shared" si="5"/>
        <v>0</v>
      </c>
      <c r="O26" s="16">
        <f t="shared" si="5"/>
        <v>0</v>
      </c>
      <c r="P26" s="17">
        <f t="shared" si="5"/>
        <v>0</v>
      </c>
    </row>
    <row r="27" spans="1:16" x14ac:dyDescent="0.3">
      <c r="A27" s="31" t="s">
        <v>38</v>
      </c>
      <c r="B27" s="12">
        <f>'[1]WSA Year 1 Budget'!C108</f>
        <v>40320</v>
      </c>
      <c r="C27" s="13">
        <f t="shared" si="7"/>
        <v>0</v>
      </c>
      <c r="D27" s="14">
        <f t="shared" si="6"/>
        <v>40319.999999999993</v>
      </c>
      <c r="E27" s="15"/>
      <c r="F27" s="16">
        <f>B27/11</f>
        <v>3665.4545454545455</v>
      </c>
      <c r="G27" s="16">
        <f t="shared" si="5"/>
        <v>3665.4545454545455</v>
      </c>
      <c r="H27" s="16">
        <f t="shared" si="5"/>
        <v>3665.4545454545455</v>
      </c>
      <c r="I27" s="16">
        <f t="shared" si="5"/>
        <v>3665.4545454545455</v>
      </c>
      <c r="J27" s="16">
        <f t="shared" si="5"/>
        <v>3665.4545454545455</v>
      </c>
      <c r="K27" s="16">
        <f t="shared" si="5"/>
        <v>3665.4545454545455</v>
      </c>
      <c r="L27" s="16">
        <f t="shared" si="5"/>
        <v>3665.4545454545455</v>
      </c>
      <c r="M27" s="16">
        <f t="shared" si="5"/>
        <v>3665.4545454545455</v>
      </c>
      <c r="N27" s="16">
        <f t="shared" si="5"/>
        <v>3665.4545454545455</v>
      </c>
      <c r="O27" s="16">
        <f t="shared" si="5"/>
        <v>3665.4545454545455</v>
      </c>
      <c r="P27" s="17">
        <f t="shared" si="5"/>
        <v>3665.4545454545455</v>
      </c>
    </row>
    <row r="28" spans="1:16" x14ac:dyDescent="0.3">
      <c r="A28" s="31" t="s">
        <v>39</v>
      </c>
      <c r="B28" s="12">
        <f>'[1]WSA Year 1 Budget'!C109</f>
        <v>28800</v>
      </c>
      <c r="C28" s="13">
        <f t="shared" si="7"/>
        <v>0</v>
      </c>
      <c r="D28" s="14">
        <f t="shared" si="6"/>
        <v>28800</v>
      </c>
      <c r="E28" s="15">
        <f t="shared" ref="E28:E38" si="8">B28/12</f>
        <v>2400</v>
      </c>
      <c r="F28" s="16">
        <f t="shared" ref="F28:P38" si="9">E28</f>
        <v>2400</v>
      </c>
      <c r="G28" s="16">
        <f t="shared" si="5"/>
        <v>2400</v>
      </c>
      <c r="H28" s="16">
        <f t="shared" si="5"/>
        <v>2400</v>
      </c>
      <c r="I28" s="16">
        <f t="shared" si="5"/>
        <v>2400</v>
      </c>
      <c r="J28" s="16">
        <f t="shared" si="5"/>
        <v>2400</v>
      </c>
      <c r="K28" s="16">
        <f t="shared" si="5"/>
        <v>2400</v>
      </c>
      <c r="L28" s="16">
        <f t="shared" si="5"/>
        <v>2400</v>
      </c>
      <c r="M28" s="16">
        <f t="shared" si="5"/>
        <v>2400</v>
      </c>
      <c r="N28" s="16">
        <f t="shared" si="5"/>
        <v>2400</v>
      </c>
      <c r="O28" s="16">
        <f t="shared" si="5"/>
        <v>2400</v>
      </c>
      <c r="P28" s="17">
        <f t="shared" si="5"/>
        <v>2400</v>
      </c>
    </row>
    <row r="29" spans="1:16" x14ac:dyDescent="0.3">
      <c r="A29" s="31" t="s">
        <v>40</v>
      </c>
      <c r="B29" s="12">
        <f>'[1]WSA Year 1 Budget'!C110</f>
        <v>0</v>
      </c>
      <c r="C29" s="13">
        <f t="shared" si="7"/>
        <v>0</v>
      </c>
      <c r="D29" s="14">
        <f t="shared" si="6"/>
        <v>0</v>
      </c>
      <c r="E29" s="15">
        <f t="shared" si="8"/>
        <v>0</v>
      </c>
      <c r="F29" s="16">
        <f t="shared" si="9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16">
        <f t="shared" si="5"/>
        <v>0</v>
      </c>
      <c r="L29" s="16">
        <f t="shared" si="5"/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7">
        <f t="shared" si="5"/>
        <v>0</v>
      </c>
    </row>
    <row r="30" spans="1:16" x14ac:dyDescent="0.3">
      <c r="A30" s="34" t="s">
        <v>41</v>
      </c>
      <c r="B30" s="12">
        <v>0</v>
      </c>
      <c r="C30" s="13">
        <f t="shared" si="7"/>
        <v>0</v>
      </c>
      <c r="D30" s="14">
        <f t="shared" si="6"/>
        <v>0</v>
      </c>
      <c r="E30" s="15">
        <f t="shared" si="8"/>
        <v>0</v>
      </c>
      <c r="F30" s="16">
        <f t="shared" si="9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7">
        <f t="shared" si="5"/>
        <v>0</v>
      </c>
    </row>
    <row r="31" spans="1:16" x14ac:dyDescent="0.3">
      <c r="A31" s="31" t="s">
        <v>42</v>
      </c>
      <c r="B31" s="12">
        <v>0</v>
      </c>
      <c r="C31" s="13">
        <f t="shared" si="7"/>
        <v>0</v>
      </c>
      <c r="D31" s="14">
        <f t="shared" si="6"/>
        <v>0</v>
      </c>
      <c r="E31" s="15">
        <f t="shared" si="8"/>
        <v>0</v>
      </c>
      <c r="F31" s="16">
        <f t="shared" si="9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7">
        <f t="shared" si="5"/>
        <v>0</v>
      </c>
    </row>
    <row r="32" spans="1:16" x14ac:dyDescent="0.3">
      <c r="A32" s="31" t="s">
        <v>43</v>
      </c>
      <c r="B32" s="12">
        <v>0</v>
      </c>
      <c r="C32" s="13">
        <f t="shared" si="7"/>
        <v>0</v>
      </c>
      <c r="D32" s="14">
        <f t="shared" si="6"/>
        <v>0</v>
      </c>
      <c r="E32" s="15">
        <f t="shared" si="8"/>
        <v>0</v>
      </c>
      <c r="F32" s="16">
        <f t="shared" si="9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6">
        <f t="shared" si="5"/>
        <v>0</v>
      </c>
      <c r="P32" s="17">
        <f t="shared" si="5"/>
        <v>0</v>
      </c>
    </row>
    <row r="33" spans="1:16" x14ac:dyDescent="0.3">
      <c r="A33" s="31" t="s">
        <v>44</v>
      </c>
      <c r="B33" s="12">
        <v>0</v>
      </c>
      <c r="C33" s="13">
        <f t="shared" si="7"/>
        <v>0</v>
      </c>
      <c r="D33" s="14">
        <f t="shared" si="6"/>
        <v>0</v>
      </c>
      <c r="E33" s="15">
        <f t="shared" si="8"/>
        <v>0</v>
      </c>
      <c r="F33" s="16">
        <f t="shared" si="9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0</v>
      </c>
      <c r="P33" s="17">
        <f t="shared" si="5"/>
        <v>0</v>
      </c>
    </row>
    <row r="34" spans="1:16" x14ac:dyDescent="0.3">
      <c r="A34" s="31" t="s">
        <v>45</v>
      </c>
      <c r="B34" s="12">
        <v>0</v>
      </c>
      <c r="C34" s="13">
        <f t="shared" si="7"/>
        <v>0</v>
      </c>
      <c r="D34" s="14">
        <f t="shared" si="6"/>
        <v>0</v>
      </c>
      <c r="E34" s="15">
        <f t="shared" si="8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16">
        <f t="shared" si="9"/>
        <v>0</v>
      </c>
      <c r="P34" s="17">
        <f t="shared" si="9"/>
        <v>0</v>
      </c>
    </row>
    <row r="35" spans="1:16" x14ac:dyDescent="0.3">
      <c r="A35" s="31" t="s">
        <v>46</v>
      </c>
      <c r="B35" s="12">
        <v>0</v>
      </c>
      <c r="C35" s="13">
        <f t="shared" si="7"/>
        <v>0</v>
      </c>
      <c r="D35" s="14">
        <f t="shared" si="6"/>
        <v>0</v>
      </c>
      <c r="E35" s="15">
        <f t="shared" si="8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16">
        <f t="shared" si="9"/>
        <v>0</v>
      </c>
      <c r="P35" s="17">
        <f t="shared" si="9"/>
        <v>0</v>
      </c>
    </row>
    <row r="36" spans="1:16" x14ac:dyDescent="0.3">
      <c r="A36" s="31" t="s">
        <v>47</v>
      </c>
      <c r="B36" s="12">
        <v>0</v>
      </c>
      <c r="C36" s="13">
        <f t="shared" si="7"/>
        <v>0</v>
      </c>
      <c r="D36" s="14">
        <f t="shared" si="6"/>
        <v>0</v>
      </c>
      <c r="E36" s="15">
        <f t="shared" si="8"/>
        <v>0</v>
      </c>
      <c r="F36" s="16">
        <f t="shared" si="9"/>
        <v>0</v>
      </c>
      <c r="G36" s="16">
        <f t="shared" si="9"/>
        <v>0</v>
      </c>
      <c r="H36" s="16">
        <f t="shared" si="9"/>
        <v>0</v>
      </c>
      <c r="I36" s="16">
        <f t="shared" si="9"/>
        <v>0</v>
      </c>
      <c r="J36" s="16">
        <f t="shared" si="9"/>
        <v>0</v>
      </c>
      <c r="K36" s="16">
        <f t="shared" si="9"/>
        <v>0</v>
      </c>
      <c r="L36" s="16">
        <f t="shared" si="9"/>
        <v>0</v>
      </c>
      <c r="M36" s="16">
        <f t="shared" si="9"/>
        <v>0</v>
      </c>
      <c r="N36" s="16">
        <f t="shared" si="9"/>
        <v>0</v>
      </c>
      <c r="O36" s="16">
        <f t="shared" si="9"/>
        <v>0</v>
      </c>
      <c r="P36" s="17">
        <f t="shared" si="9"/>
        <v>0</v>
      </c>
    </row>
    <row r="37" spans="1:16" x14ac:dyDescent="0.3">
      <c r="A37" s="31" t="s">
        <v>48</v>
      </c>
      <c r="B37" s="12">
        <f>'[1]WSA Year 1 Budget'!C120</f>
        <v>20720</v>
      </c>
      <c r="C37" s="13">
        <f t="shared" si="7"/>
        <v>0</v>
      </c>
      <c r="D37" s="14">
        <f t="shared" si="6"/>
        <v>20720</v>
      </c>
      <c r="E37" s="15">
        <f t="shared" si="8"/>
        <v>1726.6666666666667</v>
      </c>
      <c r="F37" s="16">
        <f t="shared" si="9"/>
        <v>1726.6666666666667</v>
      </c>
      <c r="G37" s="16">
        <f t="shared" si="9"/>
        <v>1726.6666666666667</v>
      </c>
      <c r="H37" s="16">
        <f t="shared" si="9"/>
        <v>1726.6666666666667</v>
      </c>
      <c r="I37" s="16">
        <f t="shared" si="9"/>
        <v>1726.6666666666667</v>
      </c>
      <c r="J37" s="16">
        <f t="shared" si="9"/>
        <v>1726.6666666666667</v>
      </c>
      <c r="K37" s="16">
        <f t="shared" si="9"/>
        <v>1726.6666666666667</v>
      </c>
      <c r="L37" s="16">
        <f t="shared" si="9"/>
        <v>1726.6666666666667</v>
      </c>
      <c r="M37" s="16">
        <f t="shared" si="9"/>
        <v>1726.6666666666667</v>
      </c>
      <c r="N37" s="16">
        <f t="shared" si="9"/>
        <v>1726.6666666666667</v>
      </c>
      <c r="O37" s="16">
        <f t="shared" si="9"/>
        <v>1726.6666666666667</v>
      </c>
      <c r="P37" s="17">
        <f t="shared" si="9"/>
        <v>1726.6666666666667</v>
      </c>
    </row>
    <row r="38" spans="1:16" x14ac:dyDescent="0.3">
      <c r="A38" s="31" t="s">
        <v>49</v>
      </c>
      <c r="B38" s="12">
        <f>'[1]WSA Year 1 Budget'!C121</f>
        <v>0</v>
      </c>
      <c r="C38" s="13">
        <f t="shared" si="7"/>
        <v>0</v>
      </c>
      <c r="D38" s="14">
        <f t="shared" si="6"/>
        <v>0</v>
      </c>
      <c r="E38" s="15">
        <f t="shared" si="8"/>
        <v>0</v>
      </c>
      <c r="F38" s="16">
        <f t="shared" si="9"/>
        <v>0</v>
      </c>
      <c r="G38" s="16">
        <f t="shared" si="9"/>
        <v>0</v>
      </c>
      <c r="H38" s="16">
        <f t="shared" si="9"/>
        <v>0</v>
      </c>
      <c r="I38" s="16">
        <f t="shared" si="9"/>
        <v>0</v>
      </c>
      <c r="J38" s="16">
        <f t="shared" si="9"/>
        <v>0</v>
      </c>
      <c r="K38" s="16">
        <f t="shared" si="9"/>
        <v>0</v>
      </c>
      <c r="L38" s="16">
        <f t="shared" si="9"/>
        <v>0</v>
      </c>
      <c r="M38" s="16">
        <f t="shared" si="9"/>
        <v>0</v>
      </c>
      <c r="N38" s="16">
        <f t="shared" si="9"/>
        <v>0</v>
      </c>
      <c r="O38" s="16">
        <f t="shared" si="9"/>
        <v>0</v>
      </c>
      <c r="P38" s="17">
        <f t="shared" si="9"/>
        <v>0</v>
      </c>
    </row>
    <row r="39" spans="1:16" x14ac:dyDescent="0.3">
      <c r="A39" s="31" t="s">
        <v>50</v>
      </c>
      <c r="B39" s="12">
        <f>'[1]WSA Year 1 Budget'!C124</f>
        <v>222036.15000000002</v>
      </c>
      <c r="C39" s="33">
        <f t="shared" si="7"/>
        <v>-38648.88750000007</v>
      </c>
      <c r="D39" s="14">
        <f t="shared" si="6"/>
        <v>183387.26249999995</v>
      </c>
      <c r="E39" s="15">
        <f t="shared" ref="E39:P39" si="10">(SUM(E18:E38)-E18)*0.2925</f>
        <v>2303.9249999999997</v>
      </c>
      <c r="F39" s="16">
        <f t="shared" si="10"/>
        <v>16462.12159090909</v>
      </c>
      <c r="G39" s="16">
        <f t="shared" si="10"/>
        <v>16462.12159090909</v>
      </c>
      <c r="H39" s="16">
        <f t="shared" si="10"/>
        <v>16462.12159090909</v>
      </c>
      <c r="I39" s="16">
        <f t="shared" si="10"/>
        <v>16462.12159090909</v>
      </c>
      <c r="J39" s="16">
        <f t="shared" si="10"/>
        <v>16462.12159090909</v>
      </c>
      <c r="K39" s="16">
        <f t="shared" si="10"/>
        <v>16462.12159090909</v>
      </c>
      <c r="L39" s="16">
        <f t="shared" si="10"/>
        <v>16462.12159090909</v>
      </c>
      <c r="M39" s="16">
        <f t="shared" si="10"/>
        <v>16462.12159090909</v>
      </c>
      <c r="N39" s="16">
        <f t="shared" si="10"/>
        <v>16462.12159090909</v>
      </c>
      <c r="O39" s="16">
        <f t="shared" si="10"/>
        <v>16462.12159090909</v>
      </c>
      <c r="P39" s="17">
        <f t="shared" si="10"/>
        <v>16462.12159090909</v>
      </c>
    </row>
    <row r="40" spans="1:16" x14ac:dyDescent="0.3">
      <c r="A40" s="31" t="s">
        <v>51</v>
      </c>
      <c r="B40" s="12">
        <f>'[1]WSA Year 1 Budget'!C125</f>
        <v>134341.20000000001</v>
      </c>
      <c r="C40" s="33">
        <f t="shared" si="7"/>
        <v>-7087.5000000000291</v>
      </c>
      <c r="D40" s="14">
        <f t="shared" si="6"/>
        <v>127253.69999999998</v>
      </c>
      <c r="E40" s="35">
        <f>((SUM(E18:E38)*0.18))</f>
        <v>2617.8000000000002</v>
      </c>
      <c r="F40" s="36">
        <f t="shared" ref="F40:P40" si="11">((SUM(F18:F38)*0.18))</f>
        <v>11330.536363636364</v>
      </c>
      <c r="G40" s="36">
        <f t="shared" si="11"/>
        <v>11330.536363636364</v>
      </c>
      <c r="H40" s="36">
        <f t="shared" si="11"/>
        <v>11330.536363636364</v>
      </c>
      <c r="I40" s="36">
        <f t="shared" si="11"/>
        <v>11330.536363636364</v>
      </c>
      <c r="J40" s="36">
        <f t="shared" si="11"/>
        <v>11330.536363636364</v>
      </c>
      <c r="K40" s="36">
        <f t="shared" si="11"/>
        <v>11330.536363636364</v>
      </c>
      <c r="L40" s="36">
        <f t="shared" si="11"/>
        <v>11330.536363636364</v>
      </c>
      <c r="M40" s="36">
        <f t="shared" si="11"/>
        <v>11330.536363636364</v>
      </c>
      <c r="N40" s="36">
        <f t="shared" si="11"/>
        <v>11330.536363636364</v>
      </c>
      <c r="O40" s="36">
        <f t="shared" si="11"/>
        <v>11330.536363636364</v>
      </c>
      <c r="P40" s="37">
        <f t="shared" si="11"/>
        <v>11330.536363636364</v>
      </c>
    </row>
    <row r="41" spans="1:16" x14ac:dyDescent="0.3">
      <c r="A41" s="31" t="s">
        <v>52</v>
      </c>
      <c r="B41" s="12">
        <f>'[1]WSA Year 1 Budget'!C126</f>
        <v>0</v>
      </c>
      <c r="C41" s="13">
        <f t="shared" si="7"/>
        <v>0</v>
      </c>
      <c r="D41" s="14">
        <f t="shared" si="6"/>
        <v>0</v>
      </c>
      <c r="E41" s="15"/>
      <c r="F41" s="16"/>
      <c r="G41" s="16"/>
      <c r="H41" s="16"/>
      <c r="I41" s="16"/>
      <c r="J41" s="16">
        <v>0</v>
      </c>
      <c r="K41" s="16"/>
      <c r="L41" s="16"/>
      <c r="M41" s="16"/>
      <c r="N41" s="16"/>
      <c r="O41" s="16"/>
      <c r="P41" s="17">
        <f>B41-J41</f>
        <v>0</v>
      </c>
    </row>
    <row r="42" spans="1:16" x14ac:dyDescent="0.3">
      <c r="A42" s="31" t="s">
        <v>53</v>
      </c>
      <c r="B42" s="12">
        <f>'[1]WSA Year 1 Budget'!C127</f>
        <v>0</v>
      </c>
      <c r="C42" s="13">
        <f t="shared" si="7"/>
        <v>0</v>
      </c>
      <c r="D42" s="14">
        <f t="shared" si="6"/>
        <v>0</v>
      </c>
      <c r="E42" s="15"/>
      <c r="F42" s="16"/>
      <c r="G42" s="16"/>
      <c r="H42" s="16"/>
      <c r="I42" s="16"/>
      <c r="J42" s="16">
        <v>0</v>
      </c>
      <c r="K42" s="16"/>
      <c r="L42" s="16"/>
      <c r="M42" s="16"/>
      <c r="N42" s="16">
        <v>0</v>
      </c>
      <c r="O42" s="16"/>
      <c r="P42" s="17"/>
    </row>
    <row r="43" spans="1:16" x14ac:dyDescent="0.3">
      <c r="A43" s="31" t="s">
        <v>54</v>
      </c>
      <c r="B43" s="12">
        <f>'[1]WSA Year 1 Budget'!C128</f>
        <v>1800</v>
      </c>
      <c r="C43" s="13">
        <f t="shared" si="7"/>
        <v>0</v>
      </c>
      <c r="D43" s="14">
        <f t="shared" si="6"/>
        <v>1800</v>
      </c>
      <c r="E43" s="15"/>
      <c r="F43" s="16"/>
      <c r="G43" s="16"/>
      <c r="H43" s="16"/>
      <c r="I43" s="16"/>
      <c r="J43" s="16"/>
      <c r="K43" s="16">
        <f>B43/2</f>
        <v>900</v>
      </c>
      <c r="L43" s="16"/>
      <c r="M43" s="16"/>
      <c r="N43" s="16"/>
      <c r="O43" s="16"/>
      <c r="P43" s="17">
        <f>B43/2</f>
        <v>900</v>
      </c>
    </row>
    <row r="44" spans="1:16" x14ac:dyDescent="0.3">
      <c r="A44" s="31" t="s">
        <v>55</v>
      </c>
      <c r="B44" s="12">
        <f>'[1]WSA Year 1 Budget'!C129</f>
        <v>17325</v>
      </c>
      <c r="C44" s="13">
        <f t="shared" si="7"/>
        <v>0</v>
      </c>
      <c r="D44" s="14">
        <f t="shared" si="6"/>
        <v>17325</v>
      </c>
      <c r="E44" s="15"/>
      <c r="F44" s="16">
        <f>B44/10</f>
        <v>1732.5</v>
      </c>
      <c r="G44" s="16">
        <f t="shared" ref="G44:O44" si="12">F44</f>
        <v>1732.5</v>
      </c>
      <c r="H44" s="16">
        <f t="shared" si="12"/>
        <v>1732.5</v>
      </c>
      <c r="I44" s="16">
        <f t="shared" si="12"/>
        <v>1732.5</v>
      </c>
      <c r="J44" s="16">
        <f t="shared" si="12"/>
        <v>1732.5</v>
      </c>
      <c r="K44" s="16">
        <f t="shared" si="12"/>
        <v>1732.5</v>
      </c>
      <c r="L44" s="16">
        <f t="shared" si="12"/>
        <v>1732.5</v>
      </c>
      <c r="M44" s="16">
        <f t="shared" si="12"/>
        <v>1732.5</v>
      </c>
      <c r="N44" s="16">
        <f t="shared" si="12"/>
        <v>1732.5</v>
      </c>
      <c r="O44" s="16">
        <f t="shared" si="12"/>
        <v>1732.5</v>
      </c>
      <c r="P44" s="17"/>
    </row>
    <row r="45" spans="1:16" x14ac:dyDescent="0.3">
      <c r="A45" s="38" t="s">
        <v>56</v>
      </c>
      <c r="B45" s="12">
        <f>'[1]WSA Year 1 Budget'!C132</f>
        <v>7572.5</v>
      </c>
      <c r="C45" s="13">
        <f t="shared" si="7"/>
        <v>0</v>
      </c>
      <c r="D45" s="14">
        <f t="shared" si="6"/>
        <v>7572.5</v>
      </c>
      <c r="E45" s="15">
        <f>B45*0.8</f>
        <v>6058</v>
      </c>
      <c r="F45" s="16">
        <f>(B45-E45)/2</f>
        <v>757.25</v>
      </c>
      <c r="G45" s="16">
        <f>F45</f>
        <v>757.25</v>
      </c>
      <c r="H45" s="16"/>
      <c r="I45" s="16"/>
      <c r="J45" s="16"/>
      <c r="K45" s="16"/>
      <c r="L45" s="16"/>
      <c r="M45" s="16"/>
      <c r="N45" s="16"/>
      <c r="O45" s="16"/>
      <c r="P45" s="17"/>
    </row>
    <row r="46" spans="1:16" x14ac:dyDescent="0.3">
      <c r="A46" s="38" t="s">
        <v>57</v>
      </c>
      <c r="B46" s="12">
        <f>'[1]WSA Year 1 Budget'!C133</f>
        <v>0</v>
      </c>
      <c r="C46" s="13">
        <f t="shared" si="7"/>
        <v>0</v>
      </c>
      <c r="D46" s="14">
        <f t="shared" si="6"/>
        <v>0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</row>
    <row r="47" spans="1:16" x14ac:dyDescent="0.3">
      <c r="A47" s="31" t="s">
        <v>58</v>
      </c>
      <c r="B47" s="12">
        <f>'[1]WSA Year 1 Budget'!C134</f>
        <v>42930</v>
      </c>
      <c r="C47" s="13">
        <f t="shared" si="7"/>
        <v>0</v>
      </c>
      <c r="D47" s="14">
        <f t="shared" si="6"/>
        <v>42930</v>
      </c>
      <c r="E47" s="15"/>
      <c r="F47" s="16"/>
      <c r="G47" s="16"/>
      <c r="H47" s="16"/>
      <c r="I47" s="16">
        <f>B47/8</f>
        <v>5366.25</v>
      </c>
      <c r="J47" s="16">
        <f t="shared" ref="J47:P53" si="13">I47</f>
        <v>5366.25</v>
      </c>
      <c r="K47" s="16">
        <f t="shared" si="13"/>
        <v>5366.25</v>
      </c>
      <c r="L47" s="16">
        <f t="shared" si="13"/>
        <v>5366.25</v>
      </c>
      <c r="M47" s="16">
        <f t="shared" si="13"/>
        <v>5366.25</v>
      </c>
      <c r="N47" s="16">
        <f t="shared" si="13"/>
        <v>5366.25</v>
      </c>
      <c r="O47" s="16">
        <f t="shared" si="13"/>
        <v>5366.25</v>
      </c>
      <c r="P47" s="17">
        <f t="shared" si="13"/>
        <v>5366.25</v>
      </c>
    </row>
    <row r="48" spans="1:16" x14ac:dyDescent="0.3">
      <c r="A48" s="31" t="s">
        <v>59</v>
      </c>
      <c r="B48" s="12">
        <f>'[1]WSA Year 1 Budget'!C135</f>
        <v>5029</v>
      </c>
      <c r="C48" s="13">
        <f t="shared" si="7"/>
        <v>0</v>
      </c>
      <c r="D48" s="14">
        <f t="shared" si="6"/>
        <v>5028.9999999999991</v>
      </c>
      <c r="E48" s="15">
        <f t="shared" ref="E48:E53" si="14">B48*0.5</f>
        <v>2514.5</v>
      </c>
      <c r="F48" s="16">
        <f t="shared" ref="F48:F53" si="15">(B48-E48)/11</f>
        <v>228.59090909090909</v>
      </c>
      <c r="G48" s="16">
        <f t="shared" ref="G48:I53" si="16">F48</f>
        <v>228.59090909090909</v>
      </c>
      <c r="H48" s="16">
        <f t="shared" si="16"/>
        <v>228.59090909090909</v>
      </c>
      <c r="I48" s="16">
        <f t="shared" si="16"/>
        <v>228.59090909090909</v>
      </c>
      <c r="J48" s="16">
        <f t="shared" si="13"/>
        <v>228.59090909090909</v>
      </c>
      <c r="K48" s="16">
        <f t="shared" si="13"/>
        <v>228.59090909090909</v>
      </c>
      <c r="L48" s="16">
        <f t="shared" si="13"/>
        <v>228.59090909090909</v>
      </c>
      <c r="M48" s="16">
        <f t="shared" si="13"/>
        <v>228.59090909090909</v>
      </c>
      <c r="N48" s="16">
        <f t="shared" si="13"/>
        <v>228.59090909090909</v>
      </c>
      <c r="O48" s="16">
        <f t="shared" si="13"/>
        <v>228.59090909090909</v>
      </c>
      <c r="P48" s="17">
        <f t="shared" si="13"/>
        <v>228.59090909090909</v>
      </c>
    </row>
    <row r="49" spans="1:16" x14ac:dyDescent="0.3">
      <c r="A49" s="31" t="s">
        <v>60</v>
      </c>
      <c r="B49" s="12">
        <f>'[1]WSA Year 1 Budget'!C136</f>
        <v>6291</v>
      </c>
      <c r="C49" s="13">
        <f t="shared" si="7"/>
        <v>0</v>
      </c>
      <c r="D49" s="14">
        <f t="shared" si="6"/>
        <v>6290.9999999999973</v>
      </c>
      <c r="E49" s="15">
        <f t="shared" si="14"/>
        <v>3145.5</v>
      </c>
      <c r="F49" s="16">
        <f t="shared" si="15"/>
        <v>285.95454545454544</v>
      </c>
      <c r="G49" s="16">
        <f t="shared" si="16"/>
        <v>285.95454545454544</v>
      </c>
      <c r="H49" s="16">
        <f t="shared" si="16"/>
        <v>285.95454545454544</v>
      </c>
      <c r="I49" s="16">
        <f t="shared" si="16"/>
        <v>285.95454545454544</v>
      </c>
      <c r="J49" s="16">
        <f t="shared" si="13"/>
        <v>285.95454545454544</v>
      </c>
      <c r="K49" s="16">
        <f t="shared" si="13"/>
        <v>285.95454545454544</v>
      </c>
      <c r="L49" s="16">
        <f t="shared" si="13"/>
        <v>285.95454545454544</v>
      </c>
      <c r="M49" s="16">
        <f t="shared" si="13"/>
        <v>285.95454545454544</v>
      </c>
      <c r="N49" s="16">
        <f t="shared" si="13"/>
        <v>285.95454545454544</v>
      </c>
      <c r="O49" s="16">
        <f t="shared" si="13"/>
        <v>285.95454545454544</v>
      </c>
      <c r="P49" s="17">
        <f t="shared" si="13"/>
        <v>285.95454545454544</v>
      </c>
    </row>
    <row r="50" spans="1:16" x14ac:dyDescent="0.3">
      <c r="A50" s="31" t="s">
        <v>61</v>
      </c>
      <c r="B50" s="12">
        <f>'[1]WSA Year 1 Budget'!C137</f>
        <v>932</v>
      </c>
      <c r="C50" s="13">
        <f t="shared" si="7"/>
        <v>0</v>
      </c>
      <c r="D50" s="14">
        <f t="shared" si="6"/>
        <v>932.00000000000011</v>
      </c>
      <c r="E50" s="15">
        <f t="shared" si="14"/>
        <v>466</v>
      </c>
      <c r="F50" s="16">
        <f t="shared" si="15"/>
        <v>42.363636363636367</v>
      </c>
      <c r="G50" s="16">
        <f t="shared" si="16"/>
        <v>42.363636363636367</v>
      </c>
      <c r="H50" s="16">
        <f t="shared" si="16"/>
        <v>42.363636363636367</v>
      </c>
      <c r="I50" s="16">
        <f t="shared" si="16"/>
        <v>42.363636363636367</v>
      </c>
      <c r="J50" s="16">
        <f t="shared" si="13"/>
        <v>42.363636363636367</v>
      </c>
      <c r="K50" s="16">
        <f t="shared" si="13"/>
        <v>42.363636363636367</v>
      </c>
      <c r="L50" s="16">
        <f t="shared" si="13"/>
        <v>42.363636363636367</v>
      </c>
      <c r="M50" s="16">
        <f t="shared" si="13"/>
        <v>42.363636363636367</v>
      </c>
      <c r="N50" s="16">
        <f t="shared" si="13"/>
        <v>42.363636363636367</v>
      </c>
      <c r="O50" s="16">
        <f t="shared" si="13"/>
        <v>42.363636363636367</v>
      </c>
      <c r="P50" s="17">
        <f t="shared" si="13"/>
        <v>42.363636363636367</v>
      </c>
    </row>
    <row r="51" spans="1:16" x14ac:dyDescent="0.3">
      <c r="A51" s="31" t="s">
        <v>62</v>
      </c>
      <c r="B51" s="12">
        <f>'[1]WSA Year 1 Budget'!C138</f>
        <v>699</v>
      </c>
      <c r="C51" s="13">
        <f t="shared" si="7"/>
        <v>0</v>
      </c>
      <c r="D51" s="14">
        <f t="shared" si="6"/>
        <v>698.99999999999977</v>
      </c>
      <c r="E51" s="15">
        <f t="shared" si="14"/>
        <v>349.5</v>
      </c>
      <c r="F51" s="16">
        <f t="shared" si="15"/>
        <v>31.772727272727273</v>
      </c>
      <c r="G51" s="16">
        <f t="shared" si="16"/>
        <v>31.772727272727273</v>
      </c>
      <c r="H51" s="16">
        <f t="shared" si="16"/>
        <v>31.772727272727273</v>
      </c>
      <c r="I51" s="16">
        <f t="shared" si="16"/>
        <v>31.772727272727273</v>
      </c>
      <c r="J51" s="16">
        <f t="shared" si="13"/>
        <v>31.772727272727273</v>
      </c>
      <c r="K51" s="16">
        <f t="shared" si="13"/>
        <v>31.772727272727273</v>
      </c>
      <c r="L51" s="16">
        <f t="shared" si="13"/>
        <v>31.772727272727273</v>
      </c>
      <c r="M51" s="16">
        <f t="shared" si="13"/>
        <v>31.772727272727273</v>
      </c>
      <c r="N51" s="16">
        <f t="shared" si="13"/>
        <v>31.772727272727273</v>
      </c>
      <c r="O51" s="16">
        <f t="shared" si="13"/>
        <v>31.772727272727273</v>
      </c>
      <c r="P51" s="17">
        <f t="shared" si="13"/>
        <v>31.772727272727273</v>
      </c>
    </row>
    <row r="52" spans="1:16" x14ac:dyDescent="0.3">
      <c r="A52" s="31" t="s">
        <v>63</v>
      </c>
      <c r="B52" s="12">
        <f>'[1]WSA Year 1 Budget'!C139</f>
        <v>3634.8</v>
      </c>
      <c r="C52" s="13">
        <f t="shared" si="7"/>
        <v>0</v>
      </c>
      <c r="D52" s="14">
        <f t="shared" si="6"/>
        <v>3634.7999999999984</v>
      </c>
      <c r="E52" s="15">
        <f t="shared" si="14"/>
        <v>1817.4</v>
      </c>
      <c r="F52" s="16">
        <f t="shared" si="15"/>
        <v>165.21818181818182</v>
      </c>
      <c r="G52" s="16">
        <f t="shared" si="16"/>
        <v>165.21818181818182</v>
      </c>
      <c r="H52" s="16">
        <f t="shared" si="16"/>
        <v>165.21818181818182</v>
      </c>
      <c r="I52" s="16">
        <f t="shared" si="16"/>
        <v>165.21818181818182</v>
      </c>
      <c r="J52" s="16">
        <f t="shared" si="13"/>
        <v>165.21818181818182</v>
      </c>
      <c r="K52" s="16">
        <f t="shared" si="13"/>
        <v>165.21818181818182</v>
      </c>
      <c r="L52" s="16">
        <f t="shared" si="13"/>
        <v>165.21818181818182</v>
      </c>
      <c r="M52" s="16">
        <f t="shared" si="13"/>
        <v>165.21818181818182</v>
      </c>
      <c r="N52" s="16">
        <f t="shared" si="13"/>
        <v>165.21818181818182</v>
      </c>
      <c r="O52" s="16">
        <f t="shared" si="13"/>
        <v>165.21818181818182</v>
      </c>
      <c r="P52" s="17">
        <f t="shared" si="13"/>
        <v>165.21818181818182</v>
      </c>
    </row>
    <row r="53" spans="1:16" x14ac:dyDescent="0.3">
      <c r="A53" s="31" t="s">
        <v>64</v>
      </c>
      <c r="B53" s="12">
        <f>'[1]WSA Year 1 Budget'!C140</f>
        <v>0</v>
      </c>
      <c r="C53" s="13">
        <f t="shared" si="7"/>
        <v>0</v>
      </c>
      <c r="D53" s="14">
        <f t="shared" si="6"/>
        <v>0</v>
      </c>
      <c r="E53" s="15">
        <f t="shared" si="14"/>
        <v>0</v>
      </c>
      <c r="F53" s="16">
        <f t="shared" si="15"/>
        <v>0</v>
      </c>
      <c r="G53" s="16">
        <f t="shared" si="16"/>
        <v>0</v>
      </c>
      <c r="H53" s="16">
        <f t="shared" si="16"/>
        <v>0</v>
      </c>
      <c r="I53" s="16">
        <f t="shared" si="16"/>
        <v>0</v>
      </c>
      <c r="J53" s="16">
        <f t="shared" si="13"/>
        <v>0</v>
      </c>
      <c r="K53" s="16">
        <f t="shared" si="13"/>
        <v>0</v>
      </c>
      <c r="L53" s="16">
        <f t="shared" si="13"/>
        <v>0</v>
      </c>
      <c r="M53" s="16">
        <f t="shared" si="13"/>
        <v>0</v>
      </c>
      <c r="N53" s="16">
        <f t="shared" si="13"/>
        <v>0</v>
      </c>
      <c r="O53" s="16">
        <f t="shared" si="13"/>
        <v>0</v>
      </c>
      <c r="P53" s="17">
        <f t="shared" si="13"/>
        <v>0</v>
      </c>
    </row>
    <row r="54" spans="1:16" x14ac:dyDescent="0.3">
      <c r="A54" s="31" t="s">
        <v>65</v>
      </c>
      <c r="B54" s="12">
        <f>'[1]WSA Year 1 Budget'!C143</f>
        <v>6000</v>
      </c>
      <c r="C54" s="13">
        <f t="shared" si="7"/>
        <v>0</v>
      </c>
      <c r="D54" s="14">
        <f t="shared" si="6"/>
        <v>6000</v>
      </c>
      <c r="E54" s="15"/>
      <c r="F54" s="16"/>
      <c r="G54" s="16"/>
      <c r="H54" s="16"/>
      <c r="I54" s="16"/>
      <c r="J54" s="16"/>
      <c r="K54" s="16">
        <f>B54/2</f>
        <v>3000</v>
      </c>
      <c r="L54" s="16"/>
      <c r="M54" s="16"/>
      <c r="N54" s="16"/>
      <c r="O54" s="16"/>
      <c r="P54" s="17">
        <f>K54</f>
        <v>3000</v>
      </c>
    </row>
    <row r="55" spans="1:16" x14ac:dyDescent="0.3">
      <c r="A55" s="31" t="s">
        <v>66</v>
      </c>
      <c r="B55" s="12">
        <f>'[1]WSA Year 1 Budget'!C144</f>
        <v>46600</v>
      </c>
      <c r="C55" s="13">
        <f t="shared" si="7"/>
        <v>0</v>
      </c>
      <c r="D55" s="14">
        <f t="shared" si="6"/>
        <v>46599.999999999985</v>
      </c>
      <c r="E55" s="15"/>
      <c r="F55" s="16">
        <f>B55/11</f>
        <v>4236.363636363636</v>
      </c>
      <c r="G55" s="16">
        <f t="shared" ref="G55:P58" si="17">F55</f>
        <v>4236.363636363636</v>
      </c>
      <c r="H55" s="16">
        <f t="shared" si="17"/>
        <v>4236.363636363636</v>
      </c>
      <c r="I55" s="16">
        <f t="shared" si="17"/>
        <v>4236.363636363636</v>
      </c>
      <c r="J55" s="16">
        <f t="shared" si="17"/>
        <v>4236.363636363636</v>
      </c>
      <c r="K55" s="16">
        <f t="shared" si="17"/>
        <v>4236.363636363636</v>
      </c>
      <c r="L55" s="16">
        <f t="shared" si="17"/>
        <v>4236.363636363636</v>
      </c>
      <c r="M55" s="16">
        <f t="shared" si="17"/>
        <v>4236.363636363636</v>
      </c>
      <c r="N55" s="16">
        <f t="shared" si="17"/>
        <v>4236.363636363636</v>
      </c>
      <c r="O55" s="16">
        <f t="shared" si="17"/>
        <v>4236.363636363636</v>
      </c>
      <c r="P55" s="17">
        <f t="shared" si="17"/>
        <v>4236.363636363636</v>
      </c>
    </row>
    <row r="56" spans="1:16" x14ac:dyDescent="0.3">
      <c r="A56" s="31" t="s">
        <v>67</v>
      </c>
      <c r="B56" s="12">
        <f>'[1]WSA Year 1 Budget'!C145</f>
        <v>58250</v>
      </c>
      <c r="C56" s="13">
        <f t="shared" si="7"/>
        <v>0</v>
      </c>
      <c r="D56" s="14">
        <f t="shared" si="6"/>
        <v>58249.999999999993</v>
      </c>
      <c r="E56" s="15">
        <f>B56/12</f>
        <v>4854.166666666667</v>
      </c>
      <c r="F56" s="16">
        <f>E56</f>
        <v>4854.166666666667</v>
      </c>
      <c r="G56" s="16">
        <f t="shared" si="17"/>
        <v>4854.166666666667</v>
      </c>
      <c r="H56" s="16">
        <f t="shared" si="17"/>
        <v>4854.166666666667</v>
      </c>
      <c r="I56" s="16">
        <f t="shared" si="17"/>
        <v>4854.166666666667</v>
      </c>
      <c r="J56" s="16">
        <f t="shared" si="17"/>
        <v>4854.166666666667</v>
      </c>
      <c r="K56" s="16">
        <f t="shared" si="17"/>
        <v>4854.166666666667</v>
      </c>
      <c r="L56" s="16">
        <f t="shared" si="17"/>
        <v>4854.166666666667</v>
      </c>
      <c r="M56" s="16">
        <f t="shared" si="17"/>
        <v>4854.166666666667</v>
      </c>
      <c r="N56" s="16">
        <f t="shared" si="17"/>
        <v>4854.166666666667</v>
      </c>
      <c r="O56" s="16">
        <f t="shared" si="17"/>
        <v>4854.166666666667</v>
      </c>
      <c r="P56" s="17">
        <f t="shared" si="17"/>
        <v>4854.166666666667</v>
      </c>
    </row>
    <row r="57" spans="1:16" x14ac:dyDescent="0.3">
      <c r="A57" s="31" t="s">
        <v>68</v>
      </c>
      <c r="B57" s="12">
        <f>'[1]WSA Year 1 Budget'!C146</f>
        <v>93200</v>
      </c>
      <c r="C57" s="13"/>
      <c r="D57" s="14">
        <f t="shared" si="6"/>
        <v>93200.000000000015</v>
      </c>
      <c r="E57" s="15">
        <f>B57/12</f>
        <v>7766.666666666667</v>
      </c>
      <c r="F57" s="16">
        <f>E57</f>
        <v>7766.666666666667</v>
      </c>
      <c r="G57" s="16">
        <f t="shared" si="17"/>
        <v>7766.666666666667</v>
      </c>
      <c r="H57" s="16">
        <f t="shared" si="17"/>
        <v>7766.666666666667</v>
      </c>
      <c r="I57" s="16">
        <f t="shared" si="17"/>
        <v>7766.666666666667</v>
      </c>
      <c r="J57" s="16">
        <f t="shared" si="17"/>
        <v>7766.666666666667</v>
      </c>
      <c r="K57" s="16">
        <f t="shared" si="17"/>
        <v>7766.666666666667</v>
      </c>
      <c r="L57" s="16">
        <f t="shared" si="17"/>
        <v>7766.666666666667</v>
      </c>
      <c r="M57" s="16">
        <f t="shared" si="17"/>
        <v>7766.666666666667</v>
      </c>
      <c r="N57" s="16">
        <f t="shared" si="17"/>
        <v>7766.666666666667</v>
      </c>
      <c r="O57" s="16">
        <f t="shared" si="17"/>
        <v>7766.666666666667</v>
      </c>
      <c r="P57" s="17">
        <f t="shared" si="17"/>
        <v>7766.666666666667</v>
      </c>
    </row>
    <row r="58" spans="1:16" x14ac:dyDescent="0.3">
      <c r="A58" s="31" t="s">
        <v>69</v>
      </c>
      <c r="B58" s="12">
        <f>'[1]WSA Year 1 Budget'!C147</f>
        <v>4200</v>
      </c>
      <c r="C58" s="13">
        <f t="shared" si="7"/>
        <v>0</v>
      </c>
      <c r="D58" s="14">
        <f t="shared" si="6"/>
        <v>4200</v>
      </c>
      <c r="E58" s="15">
        <f>B58/12</f>
        <v>350</v>
      </c>
      <c r="F58" s="16">
        <f>E58</f>
        <v>350</v>
      </c>
      <c r="G58" s="16">
        <f t="shared" si="17"/>
        <v>350</v>
      </c>
      <c r="H58" s="16">
        <f t="shared" si="17"/>
        <v>350</v>
      </c>
      <c r="I58" s="16">
        <f t="shared" si="17"/>
        <v>350</v>
      </c>
      <c r="J58" s="16">
        <f t="shared" si="17"/>
        <v>350</v>
      </c>
      <c r="K58" s="16">
        <f t="shared" si="17"/>
        <v>350</v>
      </c>
      <c r="L58" s="16">
        <f t="shared" si="17"/>
        <v>350</v>
      </c>
      <c r="M58" s="16">
        <f t="shared" si="17"/>
        <v>350</v>
      </c>
      <c r="N58" s="16">
        <f t="shared" si="17"/>
        <v>350</v>
      </c>
      <c r="O58" s="16">
        <f t="shared" si="17"/>
        <v>350</v>
      </c>
      <c r="P58" s="17">
        <f t="shared" si="17"/>
        <v>350</v>
      </c>
    </row>
    <row r="59" spans="1:16" x14ac:dyDescent="0.3">
      <c r="A59" s="31" t="s">
        <v>70</v>
      </c>
      <c r="B59" s="12">
        <f>'[1]WSA Year 1 Budget'!C148</f>
        <v>0</v>
      </c>
      <c r="C59" s="13">
        <f t="shared" si="7"/>
        <v>0</v>
      </c>
      <c r="D59" s="14">
        <f t="shared" si="6"/>
        <v>0</v>
      </c>
      <c r="E59" s="15"/>
      <c r="F59" s="16"/>
      <c r="G59" s="16"/>
      <c r="H59" s="16"/>
      <c r="I59" s="16">
        <f>B59*0.8</f>
        <v>0</v>
      </c>
      <c r="J59" s="16"/>
      <c r="K59" s="16"/>
      <c r="L59" s="16">
        <f>B59-I59</f>
        <v>0</v>
      </c>
      <c r="M59" s="16"/>
      <c r="N59" s="16"/>
      <c r="O59" s="16"/>
      <c r="P59" s="17"/>
    </row>
    <row r="60" spans="1:16" x14ac:dyDescent="0.3">
      <c r="A60" s="31" t="s">
        <v>71</v>
      </c>
      <c r="B60" s="12">
        <f>'[1]WSA Year 1 Budget'!C149</f>
        <v>5000</v>
      </c>
      <c r="C60" s="13">
        <f t="shared" si="7"/>
        <v>0</v>
      </c>
      <c r="D60" s="14">
        <f t="shared" si="6"/>
        <v>5000</v>
      </c>
      <c r="E60" s="15">
        <v>2500</v>
      </c>
      <c r="F60" s="16">
        <v>1500</v>
      </c>
      <c r="G60" s="16">
        <v>1000</v>
      </c>
      <c r="H60" s="16">
        <v>0</v>
      </c>
      <c r="I60" s="16"/>
      <c r="J60" s="16"/>
      <c r="K60" s="16"/>
      <c r="L60" s="16"/>
      <c r="M60" s="16"/>
      <c r="N60" s="16"/>
      <c r="O60" s="16"/>
      <c r="P60" s="17"/>
    </row>
    <row r="61" spans="1:16" x14ac:dyDescent="0.3">
      <c r="A61" s="31" t="s">
        <v>72</v>
      </c>
      <c r="B61" s="12">
        <f>'[1]WSA Year 1 Budget'!C150</f>
        <v>9786</v>
      </c>
      <c r="C61" s="13">
        <f t="shared" si="7"/>
        <v>0</v>
      </c>
      <c r="D61" s="14">
        <f t="shared" si="6"/>
        <v>9786</v>
      </c>
      <c r="E61" s="15">
        <f>B61/12</f>
        <v>815.5</v>
      </c>
      <c r="F61" s="16">
        <f t="shared" ref="F61:P61" si="18">E61</f>
        <v>815.5</v>
      </c>
      <c r="G61" s="16">
        <f t="shared" si="18"/>
        <v>815.5</v>
      </c>
      <c r="H61" s="16">
        <f t="shared" si="18"/>
        <v>815.5</v>
      </c>
      <c r="I61" s="16">
        <f t="shared" si="18"/>
        <v>815.5</v>
      </c>
      <c r="J61" s="16">
        <f t="shared" si="18"/>
        <v>815.5</v>
      </c>
      <c r="K61" s="16">
        <f t="shared" si="18"/>
        <v>815.5</v>
      </c>
      <c r="L61" s="16">
        <f t="shared" si="18"/>
        <v>815.5</v>
      </c>
      <c r="M61" s="16">
        <f t="shared" si="18"/>
        <v>815.5</v>
      </c>
      <c r="N61" s="16">
        <f t="shared" si="18"/>
        <v>815.5</v>
      </c>
      <c r="O61" s="16">
        <f t="shared" si="18"/>
        <v>815.5</v>
      </c>
      <c r="P61" s="17">
        <f t="shared" si="18"/>
        <v>815.5</v>
      </c>
    </row>
    <row r="62" spans="1:16" x14ac:dyDescent="0.3">
      <c r="A62" s="31" t="s">
        <v>73</v>
      </c>
      <c r="B62" s="12">
        <f>'[1]WSA Year 1 Budget'!C151</f>
        <v>10000</v>
      </c>
      <c r="C62" s="13">
        <f t="shared" si="7"/>
        <v>0</v>
      </c>
      <c r="D62" s="14">
        <f t="shared" si="6"/>
        <v>10000</v>
      </c>
      <c r="E62" s="15">
        <v>6500</v>
      </c>
      <c r="F62" s="16">
        <v>3500</v>
      </c>
      <c r="G62" s="16">
        <v>0</v>
      </c>
      <c r="H62" s="16"/>
      <c r="I62" s="16"/>
      <c r="J62" s="16"/>
      <c r="K62" s="16"/>
      <c r="L62" s="16"/>
      <c r="M62" s="16"/>
      <c r="N62" s="16"/>
      <c r="O62" s="16"/>
      <c r="P62" s="17"/>
    </row>
    <row r="63" spans="1:16" x14ac:dyDescent="0.3">
      <c r="A63" s="31" t="s">
        <v>74</v>
      </c>
      <c r="B63" s="12">
        <f>'[1]WSA Year 1 Budget'!C152</f>
        <v>21094.300548750001</v>
      </c>
      <c r="C63" s="13">
        <f t="shared" si="7"/>
        <v>0</v>
      </c>
      <c r="D63" s="14">
        <f t="shared" si="6"/>
        <v>21094.300548750005</v>
      </c>
      <c r="E63" s="15">
        <f>B63/12</f>
        <v>1757.8583790625</v>
      </c>
      <c r="F63" s="16">
        <f t="shared" ref="F63:P67" si="19">E63</f>
        <v>1757.8583790625</v>
      </c>
      <c r="G63" s="16">
        <f t="shared" si="19"/>
        <v>1757.8583790625</v>
      </c>
      <c r="H63" s="16">
        <f t="shared" si="19"/>
        <v>1757.8583790625</v>
      </c>
      <c r="I63" s="16">
        <f t="shared" si="19"/>
        <v>1757.8583790625</v>
      </c>
      <c r="J63" s="16">
        <f t="shared" si="19"/>
        <v>1757.8583790625</v>
      </c>
      <c r="K63" s="16">
        <f t="shared" si="19"/>
        <v>1757.8583790625</v>
      </c>
      <c r="L63" s="16">
        <f t="shared" si="19"/>
        <v>1757.8583790625</v>
      </c>
      <c r="M63" s="16">
        <f t="shared" si="19"/>
        <v>1757.8583790625</v>
      </c>
      <c r="N63" s="16">
        <f t="shared" si="19"/>
        <v>1757.8583790625</v>
      </c>
      <c r="O63" s="16">
        <f t="shared" si="19"/>
        <v>1757.8583790625</v>
      </c>
      <c r="P63" s="17">
        <f t="shared" si="19"/>
        <v>1757.8583790625</v>
      </c>
    </row>
    <row r="64" spans="1:16" x14ac:dyDescent="0.3">
      <c r="A64" s="31" t="s">
        <v>75</v>
      </c>
      <c r="B64" s="12">
        <f>'[1]WSA Year 1 Budget'!C153</f>
        <v>0</v>
      </c>
      <c r="C64" s="13">
        <f t="shared" si="7"/>
        <v>0</v>
      </c>
      <c r="D64" s="14">
        <f t="shared" si="6"/>
        <v>0</v>
      </c>
      <c r="E64" s="15">
        <f>B64/12</f>
        <v>0</v>
      </c>
      <c r="F64" s="16">
        <f t="shared" si="19"/>
        <v>0</v>
      </c>
      <c r="G64" s="16">
        <f t="shared" si="19"/>
        <v>0</v>
      </c>
      <c r="H64" s="16">
        <f t="shared" si="19"/>
        <v>0</v>
      </c>
      <c r="I64" s="16">
        <f t="shared" si="19"/>
        <v>0</v>
      </c>
      <c r="J64" s="16">
        <f t="shared" si="19"/>
        <v>0</v>
      </c>
      <c r="K64" s="16">
        <f t="shared" si="19"/>
        <v>0</v>
      </c>
      <c r="L64" s="16">
        <f t="shared" si="19"/>
        <v>0</v>
      </c>
      <c r="M64" s="16">
        <f t="shared" si="19"/>
        <v>0</v>
      </c>
      <c r="N64" s="16">
        <f t="shared" si="19"/>
        <v>0</v>
      </c>
      <c r="O64" s="16">
        <f t="shared" si="19"/>
        <v>0</v>
      </c>
      <c r="P64" s="17">
        <f t="shared" si="19"/>
        <v>0</v>
      </c>
    </row>
    <row r="65" spans="1:16" x14ac:dyDescent="0.3">
      <c r="A65" s="31" t="s">
        <v>76</v>
      </c>
      <c r="B65" s="12">
        <f>'[1]WSA Year 1 Budget'!C154</f>
        <v>10370</v>
      </c>
      <c r="C65" s="13">
        <f t="shared" si="7"/>
        <v>0</v>
      </c>
      <c r="D65" s="14">
        <f t="shared" si="6"/>
        <v>10370</v>
      </c>
      <c r="E65" s="15">
        <f>B65/12</f>
        <v>864.16666666666663</v>
      </c>
      <c r="F65" s="16">
        <f t="shared" si="19"/>
        <v>864.16666666666663</v>
      </c>
      <c r="G65" s="16">
        <f t="shared" si="19"/>
        <v>864.16666666666663</v>
      </c>
      <c r="H65" s="16">
        <f t="shared" si="19"/>
        <v>864.16666666666663</v>
      </c>
      <c r="I65" s="16">
        <f t="shared" si="19"/>
        <v>864.16666666666663</v>
      </c>
      <c r="J65" s="16">
        <f t="shared" si="19"/>
        <v>864.16666666666663</v>
      </c>
      <c r="K65" s="16">
        <f t="shared" si="19"/>
        <v>864.16666666666663</v>
      </c>
      <c r="L65" s="16">
        <f t="shared" si="19"/>
        <v>864.16666666666663</v>
      </c>
      <c r="M65" s="16">
        <f t="shared" si="19"/>
        <v>864.16666666666663</v>
      </c>
      <c r="N65" s="16">
        <f t="shared" si="19"/>
        <v>864.16666666666663</v>
      </c>
      <c r="O65" s="16">
        <f t="shared" si="19"/>
        <v>864.16666666666663</v>
      </c>
      <c r="P65" s="17">
        <f t="shared" si="19"/>
        <v>864.16666666666663</v>
      </c>
    </row>
    <row r="66" spans="1:16" x14ac:dyDescent="0.3">
      <c r="A66" s="31" t="s">
        <v>77</v>
      </c>
      <c r="B66" s="12">
        <f>'[1]WSA Year 1 Budget'!C157</f>
        <v>5000</v>
      </c>
      <c r="C66" s="13">
        <f t="shared" si="7"/>
        <v>0</v>
      </c>
      <c r="D66" s="14">
        <f t="shared" si="6"/>
        <v>5000.0000000000009</v>
      </c>
      <c r="E66" s="15"/>
      <c r="F66" s="16">
        <f>B66/11</f>
        <v>454.54545454545456</v>
      </c>
      <c r="G66" s="16">
        <f t="shared" si="19"/>
        <v>454.54545454545456</v>
      </c>
      <c r="H66" s="16">
        <f t="shared" si="19"/>
        <v>454.54545454545456</v>
      </c>
      <c r="I66" s="16">
        <f t="shared" si="19"/>
        <v>454.54545454545456</v>
      </c>
      <c r="J66" s="16">
        <f t="shared" si="19"/>
        <v>454.54545454545456</v>
      </c>
      <c r="K66" s="16">
        <f t="shared" si="19"/>
        <v>454.54545454545456</v>
      </c>
      <c r="L66" s="16">
        <f t="shared" si="19"/>
        <v>454.54545454545456</v>
      </c>
      <c r="M66" s="16">
        <f t="shared" si="19"/>
        <v>454.54545454545456</v>
      </c>
      <c r="N66" s="16">
        <f t="shared" si="19"/>
        <v>454.54545454545456</v>
      </c>
      <c r="O66" s="16">
        <f t="shared" si="19"/>
        <v>454.54545454545456</v>
      </c>
      <c r="P66" s="17">
        <f t="shared" si="19"/>
        <v>454.54545454545456</v>
      </c>
    </row>
    <row r="67" spans="1:16" x14ac:dyDescent="0.3">
      <c r="A67" s="31" t="s">
        <v>78</v>
      </c>
      <c r="B67" s="12">
        <f>'[1]WSA Year 1 Budget'!C158</f>
        <v>6000</v>
      </c>
      <c r="C67" s="13">
        <f t="shared" si="7"/>
        <v>0</v>
      </c>
      <c r="D67" s="14">
        <f t="shared" si="6"/>
        <v>6000.0000000000018</v>
      </c>
      <c r="E67" s="15"/>
      <c r="F67" s="16">
        <f>B67/11</f>
        <v>545.4545454545455</v>
      </c>
      <c r="G67" s="16">
        <f t="shared" si="19"/>
        <v>545.4545454545455</v>
      </c>
      <c r="H67" s="16">
        <f t="shared" si="19"/>
        <v>545.4545454545455</v>
      </c>
      <c r="I67" s="16">
        <f t="shared" si="19"/>
        <v>545.4545454545455</v>
      </c>
      <c r="J67" s="16">
        <f t="shared" si="19"/>
        <v>545.4545454545455</v>
      </c>
      <c r="K67" s="16">
        <f t="shared" si="19"/>
        <v>545.4545454545455</v>
      </c>
      <c r="L67" s="16">
        <f t="shared" si="19"/>
        <v>545.4545454545455</v>
      </c>
      <c r="M67" s="16">
        <f t="shared" si="19"/>
        <v>545.4545454545455</v>
      </c>
      <c r="N67" s="16">
        <f t="shared" si="19"/>
        <v>545.4545454545455</v>
      </c>
      <c r="O67" s="16">
        <f t="shared" si="19"/>
        <v>545.4545454545455</v>
      </c>
      <c r="P67" s="17">
        <f t="shared" si="19"/>
        <v>545.4545454545455</v>
      </c>
    </row>
    <row r="68" spans="1:16" x14ac:dyDescent="0.3">
      <c r="A68" s="31" t="s">
        <v>79</v>
      </c>
      <c r="B68" s="12">
        <f>'[1]WSA Year 1 Budget'!C159</f>
        <v>0</v>
      </c>
      <c r="C68" s="13">
        <f t="shared" si="7"/>
        <v>0</v>
      </c>
      <c r="D68" s="14">
        <f t="shared" si="6"/>
        <v>0</v>
      </c>
      <c r="E68" s="15"/>
      <c r="F68" s="16"/>
      <c r="G68" s="16">
        <f>F68</f>
        <v>0</v>
      </c>
      <c r="H68" s="16"/>
      <c r="I68" s="16"/>
      <c r="J68" s="16"/>
      <c r="K68" s="16"/>
      <c r="L68" s="16"/>
      <c r="M68" s="16"/>
      <c r="N68" s="16"/>
      <c r="O68" s="16"/>
      <c r="P68" s="17"/>
    </row>
    <row r="69" spans="1:16" x14ac:dyDescent="0.3">
      <c r="A69" s="31" t="s">
        <v>80</v>
      </c>
      <c r="B69" s="12">
        <f>'[1]WSA Year 1 Budget'!C160</f>
        <v>750</v>
      </c>
      <c r="C69" s="13">
        <f t="shared" si="7"/>
        <v>0</v>
      </c>
      <c r="D69" s="14">
        <f t="shared" si="6"/>
        <v>750</v>
      </c>
      <c r="E69" s="15">
        <f>B69/12</f>
        <v>62.5</v>
      </c>
      <c r="F69" s="16">
        <f>E69</f>
        <v>62.5</v>
      </c>
      <c r="G69" s="16">
        <f>F69</f>
        <v>62.5</v>
      </c>
      <c r="H69" s="16">
        <f t="shared" ref="H69:P69" si="20">G69</f>
        <v>62.5</v>
      </c>
      <c r="I69" s="16">
        <f t="shared" si="20"/>
        <v>62.5</v>
      </c>
      <c r="J69" s="16">
        <f t="shared" si="20"/>
        <v>62.5</v>
      </c>
      <c r="K69" s="16">
        <f t="shared" si="20"/>
        <v>62.5</v>
      </c>
      <c r="L69" s="16">
        <f t="shared" si="20"/>
        <v>62.5</v>
      </c>
      <c r="M69" s="16">
        <f t="shared" si="20"/>
        <v>62.5</v>
      </c>
      <c r="N69" s="16">
        <f t="shared" si="20"/>
        <v>62.5</v>
      </c>
      <c r="O69" s="16">
        <f t="shared" si="20"/>
        <v>62.5</v>
      </c>
      <c r="P69" s="17">
        <f t="shared" si="20"/>
        <v>62.5</v>
      </c>
    </row>
    <row r="70" spans="1:16" x14ac:dyDescent="0.3">
      <c r="A70" s="31" t="s">
        <v>81</v>
      </c>
      <c r="B70" s="12">
        <f>'[1]WSA Year 1 Budget'!C161</f>
        <v>0</v>
      </c>
      <c r="C70" s="13">
        <f t="shared" si="7"/>
        <v>0</v>
      </c>
      <c r="D70" s="14">
        <f t="shared" si="6"/>
        <v>0</v>
      </c>
      <c r="E70" s="15"/>
      <c r="F70" s="16">
        <f>B70</f>
        <v>0</v>
      </c>
      <c r="G70" s="16"/>
      <c r="H70" s="16"/>
      <c r="I70" s="16"/>
      <c r="J70" s="16"/>
      <c r="K70" s="16"/>
      <c r="L70" s="16"/>
      <c r="M70" s="16"/>
      <c r="N70" s="16"/>
      <c r="O70" s="16"/>
      <c r="P70" s="17"/>
    </row>
    <row r="71" spans="1:16" x14ac:dyDescent="0.3">
      <c r="A71" s="31" t="s">
        <v>82</v>
      </c>
      <c r="B71" s="12">
        <f>'[1]WSA Year 1 Budget'!C162</f>
        <v>12000</v>
      </c>
      <c r="C71" s="13">
        <f t="shared" si="7"/>
        <v>0</v>
      </c>
      <c r="D71" s="14">
        <f t="shared" si="6"/>
        <v>12000.000000000004</v>
      </c>
      <c r="E71" s="15"/>
      <c r="F71" s="16">
        <f>B71/11</f>
        <v>1090.909090909091</v>
      </c>
      <c r="G71" s="16">
        <f t="shared" ref="G71:P71" si="21">F71</f>
        <v>1090.909090909091</v>
      </c>
      <c r="H71" s="16">
        <f t="shared" si="21"/>
        <v>1090.909090909091</v>
      </c>
      <c r="I71" s="16">
        <f t="shared" si="21"/>
        <v>1090.909090909091</v>
      </c>
      <c r="J71" s="16">
        <f t="shared" si="21"/>
        <v>1090.909090909091</v>
      </c>
      <c r="K71" s="16">
        <f t="shared" si="21"/>
        <v>1090.909090909091</v>
      </c>
      <c r="L71" s="16">
        <f t="shared" si="21"/>
        <v>1090.909090909091</v>
      </c>
      <c r="M71" s="16">
        <f t="shared" si="21"/>
        <v>1090.909090909091</v>
      </c>
      <c r="N71" s="16">
        <f t="shared" si="21"/>
        <v>1090.909090909091</v>
      </c>
      <c r="O71" s="16">
        <f t="shared" si="21"/>
        <v>1090.909090909091</v>
      </c>
      <c r="P71" s="17">
        <f t="shared" si="21"/>
        <v>1090.909090909091</v>
      </c>
    </row>
    <row r="72" spans="1:16" x14ac:dyDescent="0.3">
      <c r="A72" s="31" t="s">
        <v>83</v>
      </c>
      <c r="B72" s="12">
        <f>'[1]WSA Year 1 Budget'!C163</f>
        <v>0</v>
      </c>
      <c r="C72" s="13">
        <f t="shared" si="7"/>
        <v>0</v>
      </c>
      <c r="D72" s="14">
        <f t="shared" ref="D72:D89" si="22">SUM(E72:P72)</f>
        <v>0</v>
      </c>
      <c r="E72" s="15"/>
      <c r="F72" s="16">
        <f>B72</f>
        <v>0</v>
      </c>
      <c r="G72" s="16"/>
      <c r="H72" s="16"/>
      <c r="I72" s="16"/>
      <c r="J72" s="16"/>
      <c r="K72" s="16"/>
      <c r="L72" s="16"/>
      <c r="M72" s="16"/>
      <c r="N72" s="16"/>
      <c r="O72" s="16"/>
      <c r="P72" s="17"/>
    </row>
    <row r="73" spans="1:16" x14ac:dyDescent="0.3">
      <c r="A73" s="31" t="s">
        <v>84</v>
      </c>
      <c r="B73" s="12">
        <f>'[1]WSA Year 1 Budget'!C166</f>
        <v>5250</v>
      </c>
      <c r="C73" s="13">
        <f t="shared" si="7"/>
        <v>0</v>
      </c>
      <c r="D73" s="14">
        <f t="shared" si="22"/>
        <v>5250</v>
      </c>
      <c r="E73" s="15"/>
      <c r="F73" s="16"/>
      <c r="G73" s="16">
        <f>B73*0.7</f>
        <v>3674.9999999999995</v>
      </c>
      <c r="H73" s="16"/>
      <c r="I73" s="16"/>
      <c r="J73" s="16"/>
      <c r="K73" s="16">
        <f>B73*0.3</f>
        <v>1575</v>
      </c>
      <c r="L73" s="16"/>
      <c r="M73" s="16"/>
      <c r="N73" s="16"/>
      <c r="O73" s="16"/>
      <c r="P73" s="17"/>
    </row>
    <row r="74" spans="1:16" x14ac:dyDescent="0.3">
      <c r="A74" s="31" t="s">
        <v>85</v>
      </c>
      <c r="B74" s="12">
        <f>'[1]WSA Year 1 Budget'!C167</f>
        <v>3750</v>
      </c>
      <c r="C74" s="13">
        <f t="shared" si="7"/>
        <v>0</v>
      </c>
      <c r="D74" s="14">
        <f t="shared" si="22"/>
        <v>3750</v>
      </c>
      <c r="E74" s="15"/>
      <c r="F74" s="16"/>
      <c r="G74" s="16">
        <f t="shared" ref="G74:G75" si="23">B74*0.7</f>
        <v>2625</v>
      </c>
      <c r="H74" s="16"/>
      <c r="I74" s="16"/>
      <c r="J74" s="16"/>
      <c r="K74" s="16">
        <f t="shared" ref="K74:K75" si="24">B74*0.3</f>
        <v>1125</v>
      </c>
      <c r="L74" s="16"/>
      <c r="M74" s="16"/>
      <c r="N74" s="16"/>
      <c r="O74" s="16"/>
      <c r="P74" s="17"/>
    </row>
    <row r="75" spans="1:16" x14ac:dyDescent="0.3">
      <c r="A75" s="31" t="s">
        <v>86</v>
      </c>
      <c r="B75" s="12">
        <f>'[1]WSA Year 1 Budget'!C168</f>
        <v>9500</v>
      </c>
      <c r="C75" s="13">
        <f t="shared" si="7"/>
        <v>0</v>
      </c>
      <c r="D75" s="14">
        <f t="shared" si="22"/>
        <v>9500</v>
      </c>
      <c r="E75" s="15"/>
      <c r="F75" s="16"/>
      <c r="G75" s="16">
        <f t="shared" si="23"/>
        <v>6650</v>
      </c>
      <c r="H75" s="16"/>
      <c r="I75" s="16"/>
      <c r="J75" s="16"/>
      <c r="K75" s="16">
        <f t="shared" si="24"/>
        <v>2850</v>
      </c>
      <c r="L75" s="16"/>
      <c r="M75" s="16"/>
      <c r="N75" s="16"/>
      <c r="O75" s="16"/>
      <c r="P75" s="17"/>
    </row>
    <row r="76" spans="1:16" x14ac:dyDescent="0.3">
      <c r="A76" s="31" t="s">
        <v>87</v>
      </c>
      <c r="B76" s="12">
        <f>'[1]WSA Year 1 Budget'!C171</f>
        <v>129204.55799999999</v>
      </c>
      <c r="C76" s="13">
        <f t="shared" si="7"/>
        <v>0</v>
      </c>
      <c r="D76" s="14">
        <f t="shared" si="22"/>
        <v>129204.55799999996</v>
      </c>
      <c r="E76" s="15"/>
      <c r="F76" s="20">
        <f>B76/11</f>
        <v>11745.868909090908</v>
      </c>
      <c r="G76" s="16">
        <f t="shared" ref="G76:P76" si="25">F76</f>
        <v>11745.868909090908</v>
      </c>
      <c r="H76" s="16">
        <f t="shared" si="25"/>
        <v>11745.868909090908</v>
      </c>
      <c r="I76" s="16">
        <f t="shared" si="25"/>
        <v>11745.868909090908</v>
      </c>
      <c r="J76" s="16">
        <f t="shared" si="25"/>
        <v>11745.868909090908</v>
      </c>
      <c r="K76" s="16">
        <f t="shared" si="25"/>
        <v>11745.868909090908</v>
      </c>
      <c r="L76" s="16">
        <f t="shared" si="25"/>
        <v>11745.868909090908</v>
      </c>
      <c r="M76" s="16">
        <f t="shared" si="25"/>
        <v>11745.868909090908</v>
      </c>
      <c r="N76" s="16">
        <f t="shared" si="25"/>
        <v>11745.868909090908</v>
      </c>
      <c r="O76" s="16">
        <f t="shared" si="25"/>
        <v>11745.868909090908</v>
      </c>
      <c r="P76" s="17">
        <f t="shared" si="25"/>
        <v>11745.868909090908</v>
      </c>
    </row>
    <row r="77" spans="1:16" x14ac:dyDescent="0.3">
      <c r="A77" s="31" t="s">
        <v>88</v>
      </c>
      <c r="B77" s="12">
        <f>'[1]WSA Year 1 Budget'!C172</f>
        <v>0</v>
      </c>
      <c r="C77" s="13">
        <f t="shared" si="7"/>
        <v>0</v>
      </c>
      <c r="D77" s="14">
        <f t="shared" si="22"/>
        <v>0</v>
      </c>
      <c r="E77" s="15">
        <v>0</v>
      </c>
      <c r="F77" s="16">
        <v>0</v>
      </c>
      <c r="G77" s="16"/>
      <c r="H77" s="16"/>
      <c r="I77" s="16"/>
      <c r="J77" s="16"/>
      <c r="K77" s="16"/>
      <c r="L77" s="16"/>
      <c r="M77" s="16"/>
      <c r="N77" s="16"/>
      <c r="O77" s="16"/>
      <c r="P77" s="17"/>
    </row>
    <row r="78" spans="1:16" x14ac:dyDescent="0.3">
      <c r="A78" s="31" t="s">
        <v>89</v>
      </c>
      <c r="B78" s="12">
        <f>'[1]WSA Year 1 Budget'!C173</f>
        <v>0</v>
      </c>
      <c r="C78" s="13">
        <f t="shared" si="7"/>
        <v>0</v>
      </c>
      <c r="D78" s="14">
        <f t="shared" si="22"/>
        <v>0</v>
      </c>
      <c r="E78" s="15"/>
      <c r="F78" s="16"/>
      <c r="G78" s="16"/>
      <c r="H78" s="16"/>
      <c r="I78" s="16"/>
      <c r="J78" s="16">
        <v>0</v>
      </c>
      <c r="K78" s="16"/>
      <c r="L78" s="16"/>
      <c r="M78" s="16"/>
      <c r="N78" s="16"/>
      <c r="O78" s="16"/>
      <c r="P78" s="17"/>
    </row>
    <row r="79" spans="1:16" x14ac:dyDescent="0.3">
      <c r="A79" s="31" t="s">
        <v>90</v>
      </c>
      <c r="B79" s="12">
        <f>'[1]WSA Year 1 Budget'!C174</f>
        <v>1050</v>
      </c>
      <c r="C79" s="13">
        <f t="shared" si="7"/>
        <v>0</v>
      </c>
      <c r="D79" s="14">
        <f t="shared" si="22"/>
        <v>1050.0000000000002</v>
      </c>
      <c r="E79" s="15"/>
      <c r="F79" s="16">
        <f t="shared" ref="F79:F87" si="26">B79/11</f>
        <v>95.454545454545453</v>
      </c>
      <c r="G79" s="16">
        <f t="shared" ref="G79:P82" si="27">F79</f>
        <v>95.454545454545453</v>
      </c>
      <c r="H79" s="16">
        <f t="shared" si="27"/>
        <v>95.454545454545453</v>
      </c>
      <c r="I79" s="16">
        <f t="shared" si="27"/>
        <v>95.454545454545453</v>
      </c>
      <c r="J79" s="16">
        <f t="shared" si="27"/>
        <v>95.454545454545453</v>
      </c>
      <c r="K79" s="16">
        <f t="shared" si="27"/>
        <v>95.454545454545453</v>
      </c>
      <c r="L79" s="16">
        <f t="shared" si="27"/>
        <v>95.454545454545453</v>
      </c>
      <c r="M79" s="16">
        <f t="shared" si="27"/>
        <v>95.454545454545453</v>
      </c>
      <c r="N79" s="16">
        <f t="shared" si="27"/>
        <v>95.454545454545453</v>
      </c>
      <c r="O79" s="16">
        <f t="shared" si="27"/>
        <v>95.454545454545453</v>
      </c>
      <c r="P79" s="17">
        <f t="shared" si="27"/>
        <v>95.454545454545453</v>
      </c>
    </row>
    <row r="80" spans="1:16" x14ac:dyDescent="0.3">
      <c r="A80" s="31" t="s">
        <v>91</v>
      </c>
      <c r="B80" s="12">
        <f>'[1]WSA Year 1 Budget'!C175</f>
        <v>5000</v>
      </c>
      <c r="C80" s="13">
        <f t="shared" si="7"/>
        <v>0</v>
      </c>
      <c r="D80" s="14">
        <f t="shared" si="22"/>
        <v>5000.0000000000009</v>
      </c>
      <c r="E80" s="15"/>
      <c r="F80" s="16">
        <f t="shared" si="26"/>
        <v>454.54545454545456</v>
      </c>
      <c r="G80" s="16">
        <f t="shared" si="27"/>
        <v>454.54545454545456</v>
      </c>
      <c r="H80" s="16">
        <f t="shared" si="27"/>
        <v>454.54545454545456</v>
      </c>
      <c r="I80" s="16">
        <f t="shared" si="27"/>
        <v>454.54545454545456</v>
      </c>
      <c r="J80" s="16">
        <f t="shared" si="27"/>
        <v>454.54545454545456</v>
      </c>
      <c r="K80" s="16">
        <f t="shared" si="27"/>
        <v>454.54545454545456</v>
      </c>
      <c r="L80" s="16">
        <f t="shared" si="27"/>
        <v>454.54545454545456</v>
      </c>
      <c r="M80" s="16">
        <f t="shared" si="27"/>
        <v>454.54545454545456</v>
      </c>
      <c r="N80" s="16">
        <f t="shared" si="27"/>
        <v>454.54545454545456</v>
      </c>
      <c r="O80" s="16">
        <f t="shared" si="27"/>
        <v>454.54545454545456</v>
      </c>
      <c r="P80" s="17">
        <f t="shared" si="27"/>
        <v>454.54545454545456</v>
      </c>
    </row>
    <row r="81" spans="1:16" x14ac:dyDescent="0.3">
      <c r="A81" s="31" t="s">
        <v>92</v>
      </c>
      <c r="B81" s="12">
        <f>'[1]WSA Year 1 Budget'!C177</f>
        <v>0</v>
      </c>
      <c r="C81" s="13">
        <f t="shared" si="7"/>
        <v>0</v>
      </c>
      <c r="D81" s="14">
        <f t="shared" si="22"/>
        <v>0</v>
      </c>
      <c r="E81" s="15"/>
      <c r="F81" s="16">
        <f t="shared" si="26"/>
        <v>0</v>
      </c>
      <c r="G81" s="16">
        <f t="shared" si="27"/>
        <v>0</v>
      </c>
      <c r="H81" s="16">
        <f t="shared" si="27"/>
        <v>0</v>
      </c>
      <c r="I81" s="16">
        <f t="shared" si="27"/>
        <v>0</v>
      </c>
      <c r="J81" s="16">
        <f t="shared" si="27"/>
        <v>0</v>
      </c>
      <c r="K81" s="16">
        <f t="shared" si="27"/>
        <v>0</v>
      </c>
      <c r="L81" s="16">
        <f t="shared" si="27"/>
        <v>0</v>
      </c>
      <c r="M81" s="16">
        <f t="shared" si="27"/>
        <v>0</v>
      </c>
      <c r="N81" s="16">
        <f t="shared" si="27"/>
        <v>0</v>
      </c>
      <c r="O81" s="16">
        <f t="shared" si="27"/>
        <v>0</v>
      </c>
      <c r="P81" s="17">
        <f t="shared" si="27"/>
        <v>0</v>
      </c>
    </row>
    <row r="82" spans="1:16" x14ac:dyDescent="0.3">
      <c r="A82" s="19" t="s">
        <v>93</v>
      </c>
      <c r="B82" s="12">
        <f>'[1]WSA Year 1 Budget'!C178</f>
        <v>0</v>
      </c>
      <c r="C82" s="13"/>
      <c r="D82" s="14">
        <f t="shared" si="22"/>
        <v>0</v>
      </c>
      <c r="E82" s="15"/>
      <c r="F82" s="16">
        <v>0</v>
      </c>
      <c r="G82" s="16">
        <f>B82/10</f>
        <v>0</v>
      </c>
      <c r="H82" s="16">
        <f>G82</f>
        <v>0</v>
      </c>
      <c r="I82" s="16">
        <f t="shared" si="27"/>
        <v>0</v>
      </c>
      <c r="J82" s="16">
        <f t="shared" si="27"/>
        <v>0</v>
      </c>
      <c r="K82" s="16">
        <f t="shared" si="27"/>
        <v>0</v>
      </c>
      <c r="L82" s="16">
        <f t="shared" si="27"/>
        <v>0</v>
      </c>
      <c r="M82" s="16">
        <f t="shared" si="27"/>
        <v>0</v>
      </c>
      <c r="N82" s="16">
        <f t="shared" si="27"/>
        <v>0</v>
      </c>
      <c r="O82" s="16">
        <f t="shared" si="27"/>
        <v>0</v>
      </c>
      <c r="P82" s="17">
        <f>O82</f>
        <v>0</v>
      </c>
    </row>
    <row r="83" spans="1:16" x14ac:dyDescent="0.3">
      <c r="A83" s="31" t="s">
        <v>94</v>
      </c>
      <c r="B83" s="12">
        <f>'[1]WSA Year 1 Budget'!C179</f>
        <v>1000</v>
      </c>
      <c r="C83" s="13">
        <f t="shared" si="7"/>
        <v>0</v>
      </c>
      <c r="D83" s="14">
        <f t="shared" si="22"/>
        <v>999.99999999999977</v>
      </c>
      <c r="E83" s="15"/>
      <c r="F83" s="16">
        <f t="shared" si="26"/>
        <v>90.909090909090907</v>
      </c>
      <c r="G83" s="16">
        <f t="shared" ref="G83:P87" si="28">F83</f>
        <v>90.909090909090907</v>
      </c>
      <c r="H83" s="16">
        <f t="shared" si="28"/>
        <v>90.909090909090907</v>
      </c>
      <c r="I83" s="16">
        <f t="shared" si="28"/>
        <v>90.909090909090907</v>
      </c>
      <c r="J83" s="16">
        <f t="shared" si="28"/>
        <v>90.909090909090907</v>
      </c>
      <c r="K83" s="16">
        <f t="shared" si="28"/>
        <v>90.909090909090907</v>
      </c>
      <c r="L83" s="16">
        <f t="shared" si="28"/>
        <v>90.909090909090907</v>
      </c>
      <c r="M83" s="16">
        <f t="shared" si="28"/>
        <v>90.909090909090907</v>
      </c>
      <c r="N83" s="16">
        <f t="shared" si="28"/>
        <v>90.909090909090907</v>
      </c>
      <c r="O83" s="16">
        <f t="shared" si="28"/>
        <v>90.909090909090907</v>
      </c>
      <c r="P83" s="17">
        <f t="shared" si="28"/>
        <v>90.909090909090907</v>
      </c>
    </row>
    <row r="84" spans="1:16" x14ac:dyDescent="0.3">
      <c r="A84" s="31" t="s">
        <v>95</v>
      </c>
      <c r="B84" s="12">
        <f>'[1]WSA Year 1 Budget'!C182</f>
        <v>12960</v>
      </c>
      <c r="C84" s="13">
        <f t="shared" si="7"/>
        <v>0</v>
      </c>
      <c r="D84" s="14">
        <f t="shared" si="22"/>
        <v>12960</v>
      </c>
      <c r="E84" s="15"/>
      <c r="F84" s="16">
        <f t="shared" si="26"/>
        <v>1178.1818181818182</v>
      </c>
      <c r="G84" s="16">
        <f t="shared" si="28"/>
        <v>1178.1818181818182</v>
      </c>
      <c r="H84" s="16">
        <f t="shared" si="28"/>
        <v>1178.1818181818182</v>
      </c>
      <c r="I84" s="16">
        <f t="shared" si="28"/>
        <v>1178.1818181818182</v>
      </c>
      <c r="J84" s="16">
        <f t="shared" si="28"/>
        <v>1178.1818181818182</v>
      </c>
      <c r="K84" s="16">
        <f t="shared" si="28"/>
        <v>1178.1818181818182</v>
      </c>
      <c r="L84" s="16">
        <f t="shared" si="28"/>
        <v>1178.1818181818182</v>
      </c>
      <c r="M84" s="16">
        <f t="shared" si="28"/>
        <v>1178.1818181818182</v>
      </c>
      <c r="N84" s="16">
        <f t="shared" si="28"/>
        <v>1178.1818181818182</v>
      </c>
      <c r="O84" s="16">
        <f t="shared" si="28"/>
        <v>1178.1818181818182</v>
      </c>
      <c r="P84" s="17">
        <f t="shared" si="28"/>
        <v>1178.1818181818182</v>
      </c>
    </row>
    <row r="85" spans="1:16" x14ac:dyDescent="0.3">
      <c r="A85" s="31" t="s">
        <v>96</v>
      </c>
      <c r="B85" s="12">
        <f>'[1]WSA Year 1 Budget'!C183</f>
        <v>1620</v>
      </c>
      <c r="C85" s="13">
        <f t="shared" si="7"/>
        <v>0</v>
      </c>
      <c r="D85" s="14">
        <f t="shared" si="22"/>
        <v>1620</v>
      </c>
      <c r="E85" s="15"/>
      <c r="F85" s="16">
        <f t="shared" si="26"/>
        <v>147.27272727272728</v>
      </c>
      <c r="G85" s="16">
        <f t="shared" si="28"/>
        <v>147.27272727272728</v>
      </c>
      <c r="H85" s="16">
        <f t="shared" si="28"/>
        <v>147.27272727272728</v>
      </c>
      <c r="I85" s="16">
        <f t="shared" si="28"/>
        <v>147.27272727272728</v>
      </c>
      <c r="J85" s="16">
        <f t="shared" si="28"/>
        <v>147.27272727272728</v>
      </c>
      <c r="K85" s="16">
        <f t="shared" si="28"/>
        <v>147.27272727272728</v>
      </c>
      <c r="L85" s="16">
        <f t="shared" si="28"/>
        <v>147.27272727272728</v>
      </c>
      <c r="M85" s="16">
        <f t="shared" si="28"/>
        <v>147.27272727272728</v>
      </c>
      <c r="N85" s="16">
        <f t="shared" si="28"/>
        <v>147.27272727272728</v>
      </c>
      <c r="O85" s="16">
        <f t="shared" si="28"/>
        <v>147.27272727272728</v>
      </c>
      <c r="P85" s="17">
        <f t="shared" si="28"/>
        <v>147.27272727272728</v>
      </c>
    </row>
    <row r="86" spans="1:16" x14ac:dyDescent="0.3">
      <c r="A86" s="31" t="s">
        <v>97</v>
      </c>
      <c r="B86" s="12">
        <f>'[1]WSA Year 1 Budget'!C184</f>
        <v>4320</v>
      </c>
      <c r="C86" s="13">
        <f t="shared" ref="C86:C87" si="29">D86-B86</f>
        <v>0</v>
      </c>
      <c r="D86" s="14">
        <f t="shared" si="22"/>
        <v>4320.0000000000009</v>
      </c>
      <c r="E86" s="15"/>
      <c r="F86" s="16">
        <f t="shared" si="26"/>
        <v>392.72727272727275</v>
      </c>
      <c r="G86" s="16">
        <f t="shared" si="28"/>
        <v>392.72727272727275</v>
      </c>
      <c r="H86" s="16">
        <f t="shared" si="28"/>
        <v>392.72727272727275</v>
      </c>
      <c r="I86" s="16">
        <f t="shared" si="28"/>
        <v>392.72727272727275</v>
      </c>
      <c r="J86" s="16">
        <f t="shared" si="28"/>
        <v>392.72727272727275</v>
      </c>
      <c r="K86" s="16">
        <f t="shared" si="28"/>
        <v>392.72727272727275</v>
      </c>
      <c r="L86" s="16">
        <f t="shared" si="28"/>
        <v>392.72727272727275</v>
      </c>
      <c r="M86" s="16">
        <f t="shared" si="28"/>
        <v>392.72727272727275</v>
      </c>
      <c r="N86" s="16">
        <f t="shared" si="28"/>
        <v>392.72727272727275</v>
      </c>
      <c r="O86" s="16">
        <f t="shared" si="28"/>
        <v>392.72727272727275</v>
      </c>
      <c r="P86" s="17">
        <f t="shared" si="28"/>
        <v>392.72727272727275</v>
      </c>
    </row>
    <row r="87" spans="1:16" x14ac:dyDescent="0.3">
      <c r="A87" s="31" t="s">
        <v>98</v>
      </c>
      <c r="B87" s="12">
        <f>'[1]WSA Year 1 Budget'!C185</f>
        <v>2700</v>
      </c>
      <c r="C87" s="13">
        <f t="shared" si="29"/>
        <v>0</v>
      </c>
      <c r="D87" s="14">
        <f t="shared" si="22"/>
        <v>2700</v>
      </c>
      <c r="E87" s="15"/>
      <c r="F87" s="16">
        <f t="shared" si="26"/>
        <v>245.45454545454547</v>
      </c>
      <c r="G87" s="16">
        <f t="shared" si="28"/>
        <v>245.45454545454547</v>
      </c>
      <c r="H87" s="16">
        <f t="shared" si="28"/>
        <v>245.45454545454547</v>
      </c>
      <c r="I87" s="16">
        <f t="shared" si="28"/>
        <v>245.45454545454547</v>
      </c>
      <c r="J87" s="16">
        <f t="shared" si="28"/>
        <v>245.45454545454547</v>
      </c>
      <c r="K87" s="16">
        <f t="shared" si="28"/>
        <v>245.45454545454547</v>
      </c>
      <c r="L87" s="16">
        <f t="shared" si="28"/>
        <v>245.45454545454547</v>
      </c>
      <c r="M87" s="16">
        <f t="shared" si="28"/>
        <v>245.45454545454547</v>
      </c>
      <c r="N87" s="16">
        <f t="shared" si="28"/>
        <v>245.45454545454547</v>
      </c>
      <c r="O87" s="16">
        <f t="shared" si="28"/>
        <v>245.45454545454547</v>
      </c>
      <c r="P87" s="17">
        <f t="shared" si="28"/>
        <v>245.45454545454547</v>
      </c>
    </row>
    <row r="88" spans="1:16" x14ac:dyDescent="0.3">
      <c r="A88" s="31" t="s">
        <v>99</v>
      </c>
      <c r="B88" s="12">
        <f>'[1]WSA Year 1 Budget'!C186</f>
        <v>4000</v>
      </c>
      <c r="C88" s="13">
        <f>D88-B88</f>
        <v>0</v>
      </c>
      <c r="D88" s="14">
        <f t="shared" si="22"/>
        <v>4000</v>
      </c>
      <c r="E88" s="15">
        <v>3000</v>
      </c>
      <c r="F88" s="16"/>
      <c r="G88" s="16">
        <v>1000</v>
      </c>
      <c r="H88" s="16"/>
      <c r="I88" s="16"/>
      <c r="J88" s="16"/>
      <c r="K88" s="16"/>
      <c r="L88" s="16"/>
      <c r="M88" s="16"/>
      <c r="N88" s="16"/>
      <c r="O88" s="16"/>
      <c r="P88" s="17"/>
    </row>
    <row r="89" spans="1:16" x14ac:dyDescent="0.3">
      <c r="A89" s="31" t="s">
        <v>100</v>
      </c>
      <c r="B89" s="12">
        <f>'[1]WSA Year 1 Budget'!C187</f>
        <v>17700</v>
      </c>
      <c r="C89" s="13">
        <f>D89-B89</f>
        <v>0</v>
      </c>
      <c r="D89" s="14">
        <f t="shared" si="22"/>
        <v>17699.999999999996</v>
      </c>
      <c r="E89" s="15"/>
      <c r="F89" s="16">
        <f>B89/11</f>
        <v>1609.090909090909</v>
      </c>
      <c r="G89" s="16">
        <f t="shared" ref="G89:P97" si="30">F89</f>
        <v>1609.090909090909</v>
      </c>
      <c r="H89" s="16">
        <f t="shared" si="30"/>
        <v>1609.090909090909</v>
      </c>
      <c r="I89" s="16">
        <f t="shared" si="30"/>
        <v>1609.090909090909</v>
      </c>
      <c r="J89" s="16">
        <f t="shared" si="30"/>
        <v>1609.090909090909</v>
      </c>
      <c r="K89" s="16">
        <f t="shared" si="30"/>
        <v>1609.090909090909</v>
      </c>
      <c r="L89" s="16">
        <f t="shared" si="30"/>
        <v>1609.090909090909</v>
      </c>
      <c r="M89" s="16">
        <f t="shared" si="30"/>
        <v>1609.090909090909</v>
      </c>
      <c r="N89" s="16">
        <f t="shared" si="30"/>
        <v>1609.090909090909</v>
      </c>
      <c r="O89" s="16">
        <f t="shared" si="30"/>
        <v>1609.090909090909</v>
      </c>
      <c r="P89" s="17">
        <f t="shared" si="30"/>
        <v>1609.090909090909</v>
      </c>
    </row>
    <row r="90" spans="1:16" x14ac:dyDescent="0.3">
      <c r="A90" s="31" t="s">
        <v>101</v>
      </c>
      <c r="B90" s="12">
        <f>'[1]WSA Year 1 Budget'!C188</f>
        <v>6990</v>
      </c>
      <c r="C90" s="13">
        <f>D90-B90</f>
        <v>0</v>
      </c>
      <c r="D90" s="14">
        <f>SUM(E90:P90)</f>
        <v>6990.0000000000009</v>
      </c>
      <c r="E90" s="15">
        <f>5000</f>
        <v>5000</v>
      </c>
      <c r="F90" s="16">
        <f>(B90-E90)/11</f>
        <v>180.90909090909091</v>
      </c>
      <c r="G90" s="16">
        <f t="shared" si="30"/>
        <v>180.90909090909091</v>
      </c>
      <c r="H90" s="16">
        <f t="shared" si="30"/>
        <v>180.90909090909091</v>
      </c>
      <c r="I90" s="16">
        <f t="shared" si="30"/>
        <v>180.90909090909091</v>
      </c>
      <c r="J90" s="16">
        <f t="shared" si="30"/>
        <v>180.90909090909091</v>
      </c>
      <c r="K90" s="16">
        <f t="shared" si="30"/>
        <v>180.90909090909091</v>
      </c>
      <c r="L90" s="16">
        <f t="shared" si="30"/>
        <v>180.90909090909091</v>
      </c>
      <c r="M90" s="16">
        <f t="shared" si="30"/>
        <v>180.90909090909091</v>
      </c>
      <c r="N90" s="16">
        <f t="shared" si="30"/>
        <v>180.90909090909091</v>
      </c>
      <c r="O90" s="16">
        <f t="shared" si="30"/>
        <v>180.90909090909091</v>
      </c>
      <c r="P90" s="17">
        <f t="shared" si="30"/>
        <v>180.90909090909091</v>
      </c>
    </row>
    <row r="91" spans="1:16" x14ac:dyDescent="0.3">
      <c r="A91" s="31" t="s">
        <v>102</v>
      </c>
      <c r="B91" s="12">
        <f>'[1]WSA Year 1 Budget'!C189</f>
        <v>5000</v>
      </c>
      <c r="C91" s="13">
        <f>D91-B91</f>
        <v>0</v>
      </c>
      <c r="D91" s="14">
        <f>SUM(E91:P91)</f>
        <v>5000.0000000000009</v>
      </c>
      <c r="E91" s="15"/>
      <c r="F91" s="16">
        <f t="shared" ref="F91:F97" si="31">B91/11</f>
        <v>454.54545454545456</v>
      </c>
      <c r="G91" s="16">
        <f t="shared" si="30"/>
        <v>454.54545454545456</v>
      </c>
      <c r="H91" s="16">
        <f t="shared" si="30"/>
        <v>454.54545454545456</v>
      </c>
      <c r="I91" s="16">
        <f t="shared" si="30"/>
        <v>454.54545454545456</v>
      </c>
      <c r="J91" s="16">
        <f t="shared" si="30"/>
        <v>454.54545454545456</v>
      </c>
      <c r="K91" s="16">
        <f t="shared" si="30"/>
        <v>454.54545454545456</v>
      </c>
      <c r="L91" s="16">
        <f t="shared" si="30"/>
        <v>454.54545454545456</v>
      </c>
      <c r="M91" s="16">
        <f t="shared" si="30"/>
        <v>454.54545454545456</v>
      </c>
      <c r="N91" s="16">
        <f t="shared" si="30"/>
        <v>454.54545454545456</v>
      </c>
      <c r="O91" s="16">
        <f t="shared" si="30"/>
        <v>454.54545454545456</v>
      </c>
      <c r="P91" s="17">
        <f t="shared" si="30"/>
        <v>454.54545454545456</v>
      </c>
    </row>
    <row r="92" spans="1:16" x14ac:dyDescent="0.3">
      <c r="A92" s="31" t="s">
        <v>103</v>
      </c>
      <c r="B92" s="12">
        <f>'[1]WSA Year 1 Budget'!C190</f>
        <v>0</v>
      </c>
      <c r="C92" s="13"/>
      <c r="D92" s="14">
        <f>SUM(E92:P92)</f>
        <v>0</v>
      </c>
      <c r="E92" s="15"/>
      <c r="F92" s="16">
        <f t="shared" si="31"/>
        <v>0</v>
      </c>
      <c r="G92" s="16">
        <f t="shared" si="30"/>
        <v>0</v>
      </c>
      <c r="H92" s="16">
        <f t="shared" si="30"/>
        <v>0</v>
      </c>
      <c r="I92" s="16">
        <f t="shared" si="30"/>
        <v>0</v>
      </c>
      <c r="J92" s="16">
        <f t="shared" si="30"/>
        <v>0</v>
      </c>
      <c r="K92" s="16">
        <f t="shared" si="30"/>
        <v>0</v>
      </c>
      <c r="L92" s="16">
        <f t="shared" si="30"/>
        <v>0</v>
      </c>
      <c r="M92" s="16">
        <f t="shared" si="30"/>
        <v>0</v>
      </c>
      <c r="N92" s="16">
        <f t="shared" si="30"/>
        <v>0</v>
      </c>
      <c r="O92" s="16">
        <f t="shared" si="30"/>
        <v>0</v>
      </c>
      <c r="P92" s="17">
        <f t="shared" si="30"/>
        <v>0</v>
      </c>
    </row>
    <row r="93" spans="1:16" x14ac:dyDescent="0.3">
      <c r="A93" s="31" t="s">
        <v>104</v>
      </c>
      <c r="B93" s="12">
        <f>'[1]WSA Year 1 Budget'!C191</f>
        <v>3600</v>
      </c>
      <c r="C93" s="13">
        <f t="shared" ref="C93:C98" si="32">D93-B93</f>
        <v>0</v>
      </c>
      <c r="D93" s="14">
        <f t="shared" ref="D93:D98" si="33">SUM(E93:P93)</f>
        <v>3599.9999999999991</v>
      </c>
      <c r="E93" s="15"/>
      <c r="F93" s="16">
        <f t="shared" si="31"/>
        <v>327.27272727272725</v>
      </c>
      <c r="G93" s="16">
        <f t="shared" si="30"/>
        <v>327.27272727272725</v>
      </c>
      <c r="H93" s="16">
        <f t="shared" si="30"/>
        <v>327.27272727272725</v>
      </c>
      <c r="I93" s="16">
        <f t="shared" si="30"/>
        <v>327.27272727272725</v>
      </c>
      <c r="J93" s="16">
        <f t="shared" si="30"/>
        <v>327.27272727272725</v>
      </c>
      <c r="K93" s="16">
        <f t="shared" si="30"/>
        <v>327.27272727272725</v>
      </c>
      <c r="L93" s="16">
        <f t="shared" si="30"/>
        <v>327.27272727272725</v>
      </c>
      <c r="M93" s="16">
        <f t="shared" si="30"/>
        <v>327.27272727272725</v>
      </c>
      <c r="N93" s="16">
        <f t="shared" si="30"/>
        <v>327.27272727272725</v>
      </c>
      <c r="O93" s="16">
        <f t="shared" si="30"/>
        <v>327.27272727272725</v>
      </c>
      <c r="P93" s="17">
        <f t="shared" si="30"/>
        <v>327.27272727272725</v>
      </c>
    </row>
    <row r="94" spans="1:16" x14ac:dyDescent="0.3">
      <c r="A94" s="31" t="s">
        <v>105</v>
      </c>
      <c r="B94" s="12">
        <f>'[1]WSA Year 1 Budget'!C192</f>
        <v>2500</v>
      </c>
      <c r="C94" s="13">
        <f t="shared" si="32"/>
        <v>0</v>
      </c>
      <c r="D94" s="14">
        <f t="shared" si="33"/>
        <v>2500.0000000000005</v>
      </c>
      <c r="E94" s="15"/>
      <c r="F94" s="16">
        <f t="shared" si="31"/>
        <v>227.27272727272728</v>
      </c>
      <c r="G94" s="16">
        <f t="shared" si="30"/>
        <v>227.27272727272728</v>
      </c>
      <c r="H94" s="16">
        <f t="shared" si="30"/>
        <v>227.27272727272728</v>
      </c>
      <c r="I94" s="16">
        <f t="shared" si="30"/>
        <v>227.27272727272728</v>
      </c>
      <c r="J94" s="16">
        <f t="shared" si="30"/>
        <v>227.27272727272728</v>
      </c>
      <c r="K94" s="16">
        <f t="shared" si="30"/>
        <v>227.27272727272728</v>
      </c>
      <c r="L94" s="16">
        <f t="shared" si="30"/>
        <v>227.27272727272728</v>
      </c>
      <c r="M94" s="16">
        <f t="shared" si="30"/>
        <v>227.27272727272728</v>
      </c>
      <c r="N94" s="16">
        <f t="shared" si="30"/>
        <v>227.27272727272728</v>
      </c>
      <c r="O94" s="16">
        <f t="shared" si="30"/>
        <v>227.27272727272728</v>
      </c>
      <c r="P94" s="17">
        <f t="shared" si="30"/>
        <v>227.27272727272728</v>
      </c>
    </row>
    <row r="95" spans="1:16" x14ac:dyDescent="0.3">
      <c r="A95" s="39" t="s">
        <v>106</v>
      </c>
      <c r="B95" s="12">
        <f>'[1]WSA Year 1 Budget'!C198</f>
        <v>0</v>
      </c>
      <c r="C95" s="13">
        <f t="shared" si="32"/>
        <v>0</v>
      </c>
      <c r="D95" s="14">
        <f t="shared" si="33"/>
        <v>0</v>
      </c>
      <c r="E95" s="15"/>
      <c r="F95" s="16">
        <f t="shared" si="31"/>
        <v>0</v>
      </c>
      <c r="G95" s="16">
        <f t="shared" si="30"/>
        <v>0</v>
      </c>
      <c r="H95" s="16">
        <f t="shared" si="30"/>
        <v>0</v>
      </c>
      <c r="I95" s="16">
        <f t="shared" si="30"/>
        <v>0</v>
      </c>
      <c r="J95" s="16">
        <f t="shared" si="30"/>
        <v>0</v>
      </c>
      <c r="K95" s="16">
        <f t="shared" si="30"/>
        <v>0</v>
      </c>
      <c r="L95" s="16">
        <f t="shared" si="30"/>
        <v>0</v>
      </c>
      <c r="M95" s="16">
        <f t="shared" si="30"/>
        <v>0</v>
      </c>
      <c r="N95" s="16">
        <f t="shared" si="30"/>
        <v>0</v>
      </c>
      <c r="O95" s="16">
        <f t="shared" si="30"/>
        <v>0</v>
      </c>
      <c r="P95" s="17">
        <f t="shared" si="30"/>
        <v>0</v>
      </c>
    </row>
    <row r="96" spans="1:16" x14ac:dyDescent="0.3">
      <c r="A96" s="39" t="s">
        <v>107</v>
      </c>
      <c r="B96" s="12">
        <f>'[1]WSA Year 1 Budget'!C199</f>
        <v>128150</v>
      </c>
      <c r="C96" s="13">
        <f t="shared" si="32"/>
        <v>0</v>
      </c>
      <c r="D96" s="14">
        <f t="shared" si="33"/>
        <v>128150</v>
      </c>
      <c r="E96" s="15"/>
      <c r="F96" s="16">
        <f t="shared" si="31"/>
        <v>11650</v>
      </c>
      <c r="G96" s="16">
        <f t="shared" si="30"/>
        <v>11650</v>
      </c>
      <c r="H96" s="16">
        <f t="shared" si="30"/>
        <v>11650</v>
      </c>
      <c r="I96" s="16">
        <f t="shared" si="30"/>
        <v>11650</v>
      </c>
      <c r="J96" s="16">
        <f t="shared" si="30"/>
        <v>11650</v>
      </c>
      <c r="K96" s="16">
        <f t="shared" si="30"/>
        <v>11650</v>
      </c>
      <c r="L96" s="16">
        <f t="shared" si="30"/>
        <v>11650</v>
      </c>
      <c r="M96" s="16">
        <f t="shared" si="30"/>
        <v>11650</v>
      </c>
      <c r="N96" s="16">
        <f t="shared" si="30"/>
        <v>11650</v>
      </c>
      <c r="O96" s="16">
        <f t="shared" si="30"/>
        <v>11650</v>
      </c>
      <c r="P96" s="17">
        <f t="shared" si="30"/>
        <v>11650</v>
      </c>
    </row>
    <row r="97" spans="1:17" x14ac:dyDescent="0.3">
      <c r="A97" s="39" t="s">
        <v>108</v>
      </c>
      <c r="B97" s="12">
        <f>'[1]WSA Year 1 Budget'!C200</f>
        <v>75000</v>
      </c>
      <c r="C97" s="13">
        <f t="shared" si="32"/>
        <v>0</v>
      </c>
      <c r="D97" s="14">
        <f t="shared" si="33"/>
        <v>75000</v>
      </c>
      <c r="E97" s="15"/>
      <c r="F97" s="16">
        <f t="shared" si="31"/>
        <v>6818.181818181818</v>
      </c>
      <c r="G97" s="16">
        <f t="shared" si="30"/>
        <v>6818.181818181818</v>
      </c>
      <c r="H97" s="16">
        <f t="shared" si="30"/>
        <v>6818.181818181818</v>
      </c>
      <c r="I97" s="16">
        <f t="shared" si="30"/>
        <v>6818.181818181818</v>
      </c>
      <c r="J97" s="16">
        <f t="shared" si="30"/>
        <v>6818.181818181818</v>
      </c>
      <c r="K97" s="16">
        <f t="shared" si="30"/>
        <v>6818.181818181818</v>
      </c>
      <c r="L97" s="16">
        <f t="shared" si="30"/>
        <v>6818.181818181818</v>
      </c>
      <c r="M97" s="16">
        <f t="shared" si="30"/>
        <v>6818.181818181818</v>
      </c>
      <c r="N97" s="16">
        <f t="shared" si="30"/>
        <v>6818.181818181818</v>
      </c>
      <c r="O97" s="16">
        <f t="shared" si="30"/>
        <v>6818.181818181818</v>
      </c>
      <c r="P97" s="17">
        <f t="shared" si="30"/>
        <v>6818.181818181818</v>
      </c>
    </row>
    <row r="98" spans="1:17" ht="15" thickBot="1" x14ac:dyDescent="0.35">
      <c r="A98" s="40" t="s">
        <v>109</v>
      </c>
      <c r="B98" s="12">
        <f>'[1]WSA Year 1 Budget'!C201</f>
        <v>0</v>
      </c>
      <c r="C98" s="41">
        <f t="shared" si="32"/>
        <v>0</v>
      </c>
      <c r="D98" s="42">
        <f t="shared" si="33"/>
        <v>0</v>
      </c>
      <c r="E98" s="43"/>
      <c r="F98" s="44"/>
      <c r="G98" s="44"/>
      <c r="H98" s="44"/>
      <c r="I98" s="44"/>
      <c r="J98" s="44"/>
      <c r="K98" s="44">
        <f>B98/2</f>
        <v>0</v>
      </c>
      <c r="L98" s="44"/>
      <c r="M98" s="44"/>
      <c r="N98" s="44"/>
      <c r="O98" s="44"/>
      <c r="P98" s="45">
        <f>B98/2</f>
        <v>0</v>
      </c>
    </row>
    <row r="99" spans="1:17" ht="15" thickBot="1" x14ac:dyDescent="0.35">
      <c r="A99" s="46" t="s">
        <v>110</v>
      </c>
      <c r="B99" s="47">
        <f t="shared" ref="B99:P99" si="34">SUM(B18:B98)</f>
        <v>1896475.5085487501</v>
      </c>
      <c r="C99" s="47">
        <f t="shared" si="34"/>
        <v>-85111.387500000099</v>
      </c>
      <c r="D99" s="47">
        <f t="shared" si="34"/>
        <v>1811364.1210487499</v>
      </c>
      <c r="E99" s="47">
        <f t="shared" si="34"/>
        <v>67286.816712395826</v>
      </c>
      <c r="F99" s="47">
        <f t="shared" si="34"/>
        <v>157399.55039421405</v>
      </c>
      <c r="G99" s="47">
        <f t="shared" si="34"/>
        <v>167349.55039421405</v>
      </c>
      <c r="H99" s="47">
        <f t="shared" si="34"/>
        <v>151642.30039421402</v>
      </c>
      <c r="I99" s="47">
        <f t="shared" si="34"/>
        <v>157008.55039421405</v>
      </c>
      <c r="J99" s="47">
        <f t="shared" si="34"/>
        <v>157008.55039421405</v>
      </c>
      <c r="K99" s="47">
        <f t="shared" si="34"/>
        <v>166458.55039421405</v>
      </c>
      <c r="L99" s="47">
        <f t="shared" si="34"/>
        <v>157008.55039421405</v>
      </c>
      <c r="M99" s="47">
        <f t="shared" si="34"/>
        <v>157008.55039421405</v>
      </c>
      <c r="N99" s="47">
        <f t="shared" si="34"/>
        <v>157008.55039421405</v>
      </c>
      <c r="O99" s="47">
        <f t="shared" si="34"/>
        <v>157008.55039421405</v>
      </c>
      <c r="P99" s="48">
        <f t="shared" si="34"/>
        <v>159176.05039421405</v>
      </c>
      <c r="Q99" s="49"/>
    </row>
    <row r="100" spans="1:17" x14ac:dyDescent="0.3">
      <c r="D100" s="51" t="s">
        <v>111</v>
      </c>
      <c r="E100" s="52">
        <f t="shared" ref="E100:P100" si="35">E15-E99</f>
        <v>73341.853612604158</v>
      </c>
      <c r="F100" s="52">
        <f t="shared" si="35"/>
        <v>-16770.880069214065</v>
      </c>
      <c r="G100" s="52">
        <f t="shared" si="35"/>
        <v>-12611.425269214058</v>
      </c>
      <c r="H100" s="52">
        <f t="shared" si="35"/>
        <v>3095.824730785971</v>
      </c>
      <c r="I100" s="52">
        <f t="shared" si="35"/>
        <v>-2270.4252692140581</v>
      </c>
      <c r="J100" s="52">
        <f t="shared" si="35"/>
        <v>-2270.4252692140581</v>
      </c>
      <c r="K100" s="52">
        <f t="shared" si="35"/>
        <v>-11720.425269214058</v>
      </c>
      <c r="L100" s="52">
        <f t="shared" si="35"/>
        <v>7229.5747307859419</v>
      </c>
      <c r="M100" s="52">
        <f t="shared" si="35"/>
        <v>41979.654730785929</v>
      </c>
      <c r="N100" s="52">
        <f t="shared" si="35"/>
        <v>-2270.4252692140581</v>
      </c>
      <c r="O100" s="52">
        <f t="shared" si="35"/>
        <v>-2270.4252692140581</v>
      </c>
      <c r="P100" s="52">
        <f t="shared" si="35"/>
        <v>14526.394730785949</v>
      </c>
      <c r="Q100" s="53"/>
    </row>
    <row r="101" spans="1:17" ht="15" thickBot="1" x14ac:dyDescent="0.35">
      <c r="C101"/>
      <c r="D101" s="54" t="s">
        <v>112</v>
      </c>
      <c r="E101" s="55">
        <f>E100</f>
        <v>73341.853612604158</v>
      </c>
      <c r="F101" s="55">
        <f t="shared" ref="F101:P101" si="36">E101+F100</f>
        <v>56570.973543390093</v>
      </c>
      <c r="G101" s="55">
        <f t="shared" si="36"/>
        <v>43959.548274176035</v>
      </c>
      <c r="H101" s="55">
        <f t="shared" si="36"/>
        <v>47055.373004962006</v>
      </c>
      <c r="I101" s="55">
        <f t="shared" si="36"/>
        <v>44784.947735747948</v>
      </c>
      <c r="J101" s="55">
        <f t="shared" si="36"/>
        <v>42514.52246653389</v>
      </c>
      <c r="K101" s="55">
        <f t="shared" si="36"/>
        <v>30794.097197319832</v>
      </c>
      <c r="L101" s="55">
        <f t="shared" si="36"/>
        <v>38023.671928105774</v>
      </c>
      <c r="M101" s="55">
        <f t="shared" si="36"/>
        <v>80003.326658891703</v>
      </c>
      <c r="N101" s="55">
        <f t="shared" si="36"/>
        <v>77732.901389677645</v>
      </c>
      <c r="O101" s="55">
        <f t="shared" si="36"/>
        <v>75462.476120463587</v>
      </c>
      <c r="P101" s="55">
        <f t="shared" si="36"/>
        <v>89988.870851249536</v>
      </c>
      <c r="Q101" s="56"/>
    </row>
    <row r="102" spans="1:17" ht="15" thickTop="1" x14ac:dyDescent="0.3"/>
    <row r="103" spans="1:17" ht="15.6" x14ac:dyDescent="0.3">
      <c r="A103" s="57" t="s">
        <v>113</v>
      </c>
    </row>
    <row r="104" spans="1:17" x14ac:dyDescent="0.3">
      <c r="P104" s="58">
        <f>P101+C99</f>
        <v>4877.483351249437</v>
      </c>
    </row>
    <row r="105" spans="1:17" x14ac:dyDescent="0.3">
      <c r="P105" s="58">
        <f>P104-'[1]WSA Year 1 Budget'!C203</f>
        <v>-2.7648638933897018E-10</v>
      </c>
    </row>
  </sheetData>
  <pageMargins left="0.7" right="0.7" top="0.75" bottom="0.75" header="0.3" footer="0.3"/>
  <pageSetup scale="46" orientation="landscape" r:id="rId1"/>
  <rowBreaks count="1" manualBreakCount="1"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Kyle McOmber</cp:lastModifiedBy>
  <dcterms:created xsi:type="dcterms:W3CDTF">2021-12-06T20:56:09Z</dcterms:created>
  <dcterms:modified xsi:type="dcterms:W3CDTF">2021-12-16T01:33:25Z</dcterms:modified>
</cp:coreProperties>
</file>