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tt.Padron\Work Folders\Desktop\Budgets (2.0)\5-Year Budgets\Nevada\DANN\"/>
    </mc:Choice>
  </mc:AlternateContent>
  <xr:revisionPtr revIDLastSave="0" documentId="13_ncr:1_{79DA7B3C-0D7B-4EFB-BF37-D8DD58F36A31}" xr6:coauthVersionLast="47" xr6:coauthVersionMax="47" xr10:uidLastSave="{00000000-0000-0000-0000-000000000000}"/>
  <bookViews>
    <workbookView xWindow="-108" yWindow="-108" windowWidth="23256" windowHeight="12576" activeTab="2" xr2:uid="{EFA625B8-BD30-428E-845B-5E3FB04E5806}"/>
  </bookViews>
  <sheets>
    <sheet name="DANN K-8" sheetId="2" r:id="rId1"/>
    <sheet name="SCEN. K12 No Phasing+CSP" sheetId="1" r:id="rId2"/>
    <sheet name="DANN - Systemwide" sheetId="3" r:id="rId3"/>
  </sheets>
  <definedNames>
    <definedName name="_xlnm.Print_Area" localSheetId="2">'DANN - Systemwide'!$A$1:$H$224</definedName>
    <definedName name="_xlnm.Print_Area" localSheetId="0">'DANN K-8'!$A$1:$H$220</definedName>
    <definedName name="_xlnm.Print_Area" localSheetId="1">'SCEN. K12 No Phasing+CSP'!$A$1:$H$220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4" i="2" l="1"/>
  <c r="C223" i="2"/>
  <c r="C224" i="2" s="1"/>
  <c r="D223" i="2" s="1"/>
  <c r="D224" i="2" s="1"/>
  <c r="E223" i="2" s="1"/>
  <c r="E224" i="2" s="1"/>
  <c r="F223" i="2" s="1"/>
  <c r="F224" i="2" s="1"/>
  <c r="G223" i="2" s="1"/>
  <c r="G224" i="2" s="1"/>
  <c r="H223" i="2" s="1"/>
  <c r="H224" i="2" s="1"/>
  <c r="B224" i="1"/>
  <c r="C223" i="1" s="1"/>
  <c r="B214" i="3"/>
  <c r="C214" i="3"/>
  <c r="D214" i="3"/>
  <c r="E214" i="3"/>
  <c r="F214" i="3"/>
  <c r="G214" i="3"/>
  <c r="H214" i="3"/>
  <c r="B215" i="3"/>
  <c r="C215" i="3"/>
  <c r="D215" i="3"/>
  <c r="E215" i="3"/>
  <c r="F215" i="3"/>
  <c r="G215" i="3"/>
  <c r="H215" i="3"/>
  <c r="D215" i="1"/>
  <c r="C87" i="3"/>
  <c r="C204" i="3"/>
  <c r="H123" i="1"/>
  <c r="G123" i="1"/>
  <c r="G123" i="3" s="1"/>
  <c r="F123" i="1"/>
  <c r="E123" i="1"/>
  <c r="F123" i="3"/>
  <c r="E123" i="3"/>
  <c r="E194" i="1"/>
  <c r="D194" i="1"/>
  <c r="F194" i="1"/>
  <c r="G194" i="1"/>
  <c r="H194" i="1"/>
  <c r="D123" i="1"/>
  <c r="D113" i="1"/>
  <c r="D129" i="1"/>
  <c r="D123" i="3"/>
  <c r="H124" i="1"/>
  <c r="G124" i="1"/>
  <c r="F124" i="1"/>
  <c r="E124" i="1"/>
  <c r="F124" i="3"/>
  <c r="D124" i="1"/>
  <c r="K96" i="1"/>
  <c r="K97" i="1" s="1"/>
  <c r="K98" i="1" s="1"/>
  <c r="J96" i="1"/>
  <c r="J97" i="1" s="1"/>
  <c r="J98" i="1" s="1"/>
  <c r="H85" i="2"/>
  <c r="G85" i="2"/>
  <c r="F85" i="2"/>
  <c r="E85" i="2"/>
  <c r="D85" i="2"/>
  <c r="C85" i="2"/>
  <c r="B85" i="2"/>
  <c r="A220" i="3"/>
  <c r="C85" i="3"/>
  <c r="D85" i="3"/>
  <c r="E85" i="3"/>
  <c r="F85" i="3"/>
  <c r="G85" i="3"/>
  <c r="H85" i="3"/>
  <c r="B85" i="3"/>
  <c r="B68" i="3"/>
  <c r="H213" i="3"/>
  <c r="G213" i="3"/>
  <c r="F213" i="3"/>
  <c r="E213" i="3"/>
  <c r="D213" i="3"/>
  <c r="C213" i="3"/>
  <c r="B213" i="3"/>
  <c r="B199" i="3"/>
  <c r="C199" i="3"/>
  <c r="D199" i="3"/>
  <c r="E199" i="3"/>
  <c r="F199" i="3"/>
  <c r="G199" i="3"/>
  <c r="B200" i="3"/>
  <c r="C200" i="3"/>
  <c r="D200" i="3"/>
  <c r="E200" i="3"/>
  <c r="F200" i="3"/>
  <c r="G200" i="3"/>
  <c r="B201" i="3"/>
  <c r="C201" i="3"/>
  <c r="D201" i="3"/>
  <c r="E201" i="3"/>
  <c r="F201" i="3"/>
  <c r="G201" i="3"/>
  <c r="B202" i="3"/>
  <c r="C202" i="3"/>
  <c r="D202" i="3"/>
  <c r="E202" i="3"/>
  <c r="F202" i="3"/>
  <c r="G202" i="3"/>
  <c r="B203" i="3"/>
  <c r="C203" i="3"/>
  <c r="D203" i="3"/>
  <c r="E203" i="3"/>
  <c r="F203" i="3"/>
  <c r="G203" i="3"/>
  <c r="B204" i="3"/>
  <c r="D204" i="3"/>
  <c r="E204" i="3"/>
  <c r="F204" i="3"/>
  <c r="G204" i="3"/>
  <c r="H204" i="3"/>
  <c r="B205" i="3"/>
  <c r="C205" i="3"/>
  <c r="D205" i="3"/>
  <c r="E205" i="3"/>
  <c r="F205" i="3"/>
  <c r="G205" i="3"/>
  <c r="B206" i="3"/>
  <c r="C206" i="3"/>
  <c r="D206" i="3"/>
  <c r="E206" i="3"/>
  <c r="F206" i="3"/>
  <c r="G206" i="3"/>
  <c r="B207" i="3"/>
  <c r="C207" i="3"/>
  <c r="D207" i="3"/>
  <c r="E207" i="3"/>
  <c r="F207" i="3"/>
  <c r="G207" i="3"/>
  <c r="G198" i="3"/>
  <c r="F198" i="3"/>
  <c r="E198" i="3"/>
  <c r="D198" i="3"/>
  <c r="C198" i="3"/>
  <c r="B198" i="3"/>
  <c r="B176" i="3"/>
  <c r="C176" i="3"/>
  <c r="D176" i="3"/>
  <c r="E176" i="3"/>
  <c r="F176" i="3"/>
  <c r="G176" i="3"/>
  <c r="H176" i="3"/>
  <c r="B177" i="3"/>
  <c r="B178" i="3"/>
  <c r="C178" i="3"/>
  <c r="D178" i="3"/>
  <c r="E178" i="3"/>
  <c r="F178" i="3"/>
  <c r="G178" i="3"/>
  <c r="H178" i="3"/>
  <c r="B179" i="3"/>
  <c r="C179" i="3"/>
  <c r="D179" i="3"/>
  <c r="E179" i="3"/>
  <c r="F179" i="3"/>
  <c r="G179" i="3"/>
  <c r="H179" i="3"/>
  <c r="B180" i="3"/>
  <c r="C180" i="3"/>
  <c r="D180" i="3"/>
  <c r="E180" i="3"/>
  <c r="F180" i="3"/>
  <c r="G180" i="3"/>
  <c r="H180" i="3"/>
  <c r="B181" i="3"/>
  <c r="C181" i="3"/>
  <c r="D181" i="3"/>
  <c r="E181" i="3"/>
  <c r="F181" i="3"/>
  <c r="G181" i="3"/>
  <c r="H181" i="3"/>
  <c r="B182" i="3"/>
  <c r="C182" i="3"/>
  <c r="D182" i="3"/>
  <c r="E182" i="3"/>
  <c r="F182" i="3"/>
  <c r="G182" i="3"/>
  <c r="H182" i="3"/>
  <c r="B183" i="3"/>
  <c r="C183" i="3"/>
  <c r="D183" i="3"/>
  <c r="E183" i="3"/>
  <c r="F183" i="3"/>
  <c r="G183" i="3"/>
  <c r="H183" i="3"/>
  <c r="B184" i="3"/>
  <c r="C184" i="3"/>
  <c r="D184" i="3"/>
  <c r="E184" i="3"/>
  <c r="F184" i="3"/>
  <c r="G184" i="3"/>
  <c r="H184" i="3"/>
  <c r="B185" i="3"/>
  <c r="C185" i="3"/>
  <c r="D185" i="3"/>
  <c r="E185" i="3"/>
  <c r="F185" i="3"/>
  <c r="G185" i="3"/>
  <c r="H185" i="3"/>
  <c r="B186" i="3"/>
  <c r="C186" i="3"/>
  <c r="D186" i="3"/>
  <c r="E186" i="3"/>
  <c r="F186" i="3"/>
  <c r="G186" i="3"/>
  <c r="H186" i="3"/>
  <c r="B187" i="3"/>
  <c r="C187" i="3"/>
  <c r="D187" i="3"/>
  <c r="E187" i="3"/>
  <c r="F187" i="3"/>
  <c r="G187" i="3"/>
  <c r="H187" i="3"/>
  <c r="B188" i="3"/>
  <c r="C188" i="3"/>
  <c r="D188" i="3"/>
  <c r="E188" i="3"/>
  <c r="F188" i="3"/>
  <c r="G188" i="3"/>
  <c r="H188" i="3"/>
  <c r="B189" i="3"/>
  <c r="C189" i="3"/>
  <c r="D189" i="3"/>
  <c r="E189" i="3"/>
  <c r="F189" i="3"/>
  <c r="G189" i="3"/>
  <c r="H189" i="3"/>
  <c r="B190" i="3"/>
  <c r="C190" i="3"/>
  <c r="D190" i="3"/>
  <c r="E190" i="3"/>
  <c r="F190" i="3"/>
  <c r="G190" i="3"/>
  <c r="H190" i="3"/>
  <c r="B191" i="3"/>
  <c r="C191" i="3"/>
  <c r="D191" i="3"/>
  <c r="E191" i="3"/>
  <c r="F191" i="3"/>
  <c r="G191" i="3"/>
  <c r="H191" i="3"/>
  <c r="B192" i="3"/>
  <c r="C192" i="3"/>
  <c r="D192" i="3"/>
  <c r="E192" i="3"/>
  <c r="F192" i="3"/>
  <c r="G192" i="3"/>
  <c r="H192" i="3"/>
  <c r="B193" i="3"/>
  <c r="C193" i="3"/>
  <c r="D193" i="3"/>
  <c r="E193" i="3"/>
  <c r="F193" i="3"/>
  <c r="G193" i="3"/>
  <c r="H193" i="3"/>
  <c r="H175" i="3"/>
  <c r="G175" i="3"/>
  <c r="F175" i="3"/>
  <c r="E175" i="3"/>
  <c r="D175" i="3"/>
  <c r="C175" i="3"/>
  <c r="B175" i="3"/>
  <c r="B164" i="3"/>
  <c r="C164" i="3"/>
  <c r="D164" i="3"/>
  <c r="E164" i="3"/>
  <c r="F164" i="3"/>
  <c r="G164" i="3"/>
  <c r="H164" i="3"/>
  <c r="B165" i="3"/>
  <c r="C165" i="3"/>
  <c r="D165" i="3"/>
  <c r="E165" i="3"/>
  <c r="F165" i="3"/>
  <c r="G165" i="3"/>
  <c r="B166" i="3"/>
  <c r="C166" i="3"/>
  <c r="D166" i="3"/>
  <c r="E166" i="3"/>
  <c r="F166" i="3"/>
  <c r="G166" i="3"/>
  <c r="B167" i="3"/>
  <c r="C167" i="3"/>
  <c r="D167" i="3"/>
  <c r="E167" i="3"/>
  <c r="F167" i="3"/>
  <c r="G167" i="3"/>
  <c r="B168" i="3"/>
  <c r="C168" i="3"/>
  <c r="D168" i="3"/>
  <c r="E168" i="3"/>
  <c r="F168" i="3"/>
  <c r="G168" i="3"/>
  <c r="H168" i="3"/>
  <c r="B169" i="3"/>
  <c r="C169" i="3"/>
  <c r="D169" i="3"/>
  <c r="E169" i="3"/>
  <c r="F169" i="3"/>
  <c r="G169" i="3"/>
  <c r="B170" i="3"/>
  <c r="C170" i="3"/>
  <c r="D170" i="3"/>
  <c r="E170" i="3"/>
  <c r="F170" i="3"/>
  <c r="G170" i="3"/>
  <c r="H170" i="3"/>
  <c r="B171" i="3"/>
  <c r="H163" i="3"/>
  <c r="G163" i="3"/>
  <c r="F163" i="3"/>
  <c r="E163" i="3"/>
  <c r="D163" i="3"/>
  <c r="C163" i="3"/>
  <c r="B163" i="3"/>
  <c r="B154" i="3"/>
  <c r="C154" i="3"/>
  <c r="D154" i="3"/>
  <c r="E154" i="3"/>
  <c r="F154" i="3"/>
  <c r="G154" i="3"/>
  <c r="H154" i="3"/>
  <c r="B155" i="3"/>
  <c r="C155" i="3"/>
  <c r="D155" i="3"/>
  <c r="E155" i="3"/>
  <c r="F155" i="3"/>
  <c r="G155" i="3"/>
  <c r="H155" i="3"/>
  <c r="B156" i="3"/>
  <c r="C156" i="3"/>
  <c r="D156" i="3"/>
  <c r="E156" i="3"/>
  <c r="F156" i="3"/>
  <c r="G156" i="3"/>
  <c r="H156" i="3"/>
  <c r="B157" i="3"/>
  <c r="C157" i="3"/>
  <c r="D157" i="3"/>
  <c r="E157" i="3"/>
  <c r="F157" i="3"/>
  <c r="G157" i="3"/>
  <c r="H157" i="3"/>
  <c r="B158" i="3"/>
  <c r="C158" i="3"/>
  <c r="D158" i="3"/>
  <c r="E158" i="3"/>
  <c r="F158" i="3"/>
  <c r="G158" i="3"/>
  <c r="H158" i="3"/>
  <c r="B159" i="3"/>
  <c r="C159" i="3"/>
  <c r="D159" i="3"/>
  <c r="E159" i="3"/>
  <c r="F159" i="3"/>
  <c r="G159" i="3"/>
  <c r="H159" i="3"/>
  <c r="H153" i="3"/>
  <c r="G153" i="3"/>
  <c r="F153" i="3"/>
  <c r="E153" i="3"/>
  <c r="D153" i="3"/>
  <c r="C153" i="3"/>
  <c r="B153" i="3"/>
  <c r="B146" i="3"/>
  <c r="C146" i="3"/>
  <c r="D146" i="3"/>
  <c r="E146" i="3"/>
  <c r="F146" i="3"/>
  <c r="G146" i="3"/>
  <c r="H146" i="3"/>
  <c r="B147" i="3"/>
  <c r="C147" i="3"/>
  <c r="D147" i="3"/>
  <c r="E147" i="3"/>
  <c r="F147" i="3"/>
  <c r="G147" i="3"/>
  <c r="H147" i="3"/>
  <c r="B148" i="3"/>
  <c r="C148" i="3"/>
  <c r="D148" i="3"/>
  <c r="E148" i="3"/>
  <c r="F148" i="3"/>
  <c r="G148" i="3"/>
  <c r="H148" i="3"/>
  <c r="B149" i="3"/>
  <c r="C149" i="3"/>
  <c r="D149" i="3"/>
  <c r="E149" i="3"/>
  <c r="F149" i="3"/>
  <c r="G149" i="3"/>
  <c r="H149" i="3"/>
  <c r="H145" i="3"/>
  <c r="H150" i="3" s="1"/>
  <c r="G145" i="3"/>
  <c r="G150" i="3" s="1"/>
  <c r="F145" i="3"/>
  <c r="F150" i="3" s="1"/>
  <c r="E145" i="3"/>
  <c r="E150" i="3" s="1"/>
  <c r="D145" i="3"/>
  <c r="D150" i="3" s="1"/>
  <c r="C145" i="3"/>
  <c r="C150" i="3" s="1"/>
  <c r="B145" i="3"/>
  <c r="B150" i="3" s="1"/>
  <c r="B137" i="3"/>
  <c r="C137" i="3"/>
  <c r="D137" i="3"/>
  <c r="E137" i="3"/>
  <c r="F137" i="3"/>
  <c r="G137" i="3"/>
  <c r="H137" i="3"/>
  <c r="B138" i="3"/>
  <c r="C138" i="3"/>
  <c r="D138" i="3"/>
  <c r="E138" i="3"/>
  <c r="F138" i="3"/>
  <c r="G138" i="3"/>
  <c r="H138" i="3"/>
  <c r="B139" i="3"/>
  <c r="C139" i="3"/>
  <c r="D139" i="3"/>
  <c r="E139" i="3"/>
  <c r="F139" i="3"/>
  <c r="G139" i="3"/>
  <c r="H139" i="3"/>
  <c r="B140" i="3"/>
  <c r="C140" i="3"/>
  <c r="D140" i="3"/>
  <c r="E140" i="3"/>
  <c r="F140" i="3"/>
  <c r="G140" i="3"/>
  <c r="H140" i="3"/>
  <c r="B141" i="3"/>
  <c r="C141" i="3"/>
  <c r="D141" i="3"/>
  <c r="E141" i="3"/>
  <c r="F141" i="3"/>
  <c r="G141" i="3"/>
  <c r="H141" i="3"/>
  <c r="H136" i="3"/>
  <c r="H142" i="3" s="1"/>
  <c r="G136" i="3"/>
  <c r="F136" i="3"/>
  <c r="E136" i="3"/>
  <c r="D136" i="3"/>
  <c r="C136" i="3"/>
  <c r="B136" i="3"/>
  <c r="B128" i="3"/>
  <c r="C128" i="3"/>
  <c r="D128" i="3"/>
  <c r="E128" i="3"/>
  <c r="F128" i="3"/>
  <c r="G128" i="3"/>
  <c r="B129" i="3"/>
  <c r="C129" i="3"/>
  <c r="D129" i="3"/>
  <c r="E129" i="3"/>
  <c r="F129" i="3"/>
  <c r="G129" i="3"/>
  <c r="H129" i="3"/>
  <c r="B130" i="3"/>
  <c r="C130" i="3"/>
  <c r="D130" i="3"/>
  <c r="E130" i="3"/>
  <c r="F130" i="3"/>
  <c r="G130" i="3"/>
  <c r="H130" i="3"/>
  <c r="B131" i="3"/>
  <c r="C131" i="3"/>
  <c r="D131" i="3"/>
  <c r="E131" i="3"/>
  <c r="F131" i="3"/>
  <c r="G131" i="3"/>
  <c r="H131" i="3"/>
  <c r="B132" i="3"/>
  <c r="C132" i="3"/>
  <c r="D132" i="3"/>
  <c r="E132" i="3"/>
  <c r="F132" i="3"/>
  <c r="G132" i="3"/>
  <c r="H132" i="3"/>
  <c r="C127" i="3"/>
  <c r="B127" i="3"/>
  <c r="B121" i="3"/>
  <c r="C121" i="3"/>
  <c r="D121" i="3"/>
  <c r="E121" i="3"/>
  <c r="F121" i="3"/>
  <c r="G121" i="3"/>
  <c r="H121" i="3"/>
  <c r="B122" i="3"/>
  <c r="C122" i="3"/>
  <c r="B123" i="3"/>
  <c r="C123" i="3"/>
  <c r="B124" i="3"/>
  <c r="C124" i="3"/>
  <c r="B125" i="3"/>
  <c r="C125" i="3"/>
  <c r="D125" i="3"/>
  <c r="E125" i="3"/>
  <c r="F125" i="3"/>
  <c r="G125" i="3"/>
  <c r="H125" i="3"/>
  <c r="H120" i="3"/>
  <c r="G120" i="3"/>
  <c r="F120" i="3"/>
  <c r="E120" i="3"/>
  <c r="D120" i="3"/>
  <c r="C120" i="3"/>
  <c r="B120" i="3"/>
  <c r="B112" i="3"/>
  <c r="C112" i="3"/>
  <c r="D112" i="3"/>
  <c r="E112" i="3"/>
  <c r="F112" i="3"/>
  <c r="B113" i="3"/>
  <c r="C113" i="3"/>
  <c r="D113" i="3"/>
  <c r="E113" i="3"/>
  <c r="F113" i="3"/>
  <c r="H113" i="3"/>
  <c r="B114" i="3"/>
  <c r="C114" i="3"/>
  <c r="D114" i="3"/>
  <c r="E114" i="3"/>
  <c r="F114" i="3"/>
  <c r="G114" i="3"/>
  <c r="H114" i="3"/>
  <c r="B115" i="3"/>
  <c r="C115" i="3"/>
  <c r="D115" i="3"/>
  <c r="E115" i="3"/>
  <c r="F115" i="3"/>
  <c r="G115" i="3"/>
  <c r="H115" i="3"/>
  <c r="B116" i="3"/>
  <c r="C116" i="3"/>
  <c r="D116" i="3"/>
  <c r="E116" i="3"/>
  <c r="F116" i="3"/>
  <c r="G116" i="3"/>
  <c r="H116" i="3"/>
  <c r="C111" i="3"/>
  <c r="B111" i="3"/>
  <c r="B95" i="3"/>
  <c r="C95" i="3"/>
  <c r="D95" i="3"/>
  <c r="E95" i="3"/>
  <c r="F95" i="3"/>
  <c r="G95" i="3"/>
  <c r="H95" i="3"/>
  <c r="B96" i="3"/>
  <c r="C96" i="3"/>
  <c r="D96" i="3"/>
  <c r="E96" i="3"/>
  <c r="F96" i="3"/>
  <c r="G96" i="3"/>
  <c r="H96" i="3"/>
  <c r="B97" i="3"/>
  <c r="C97" i="3"/>
  <c r="D97" i="3"/>
  <c r="E97" i="3"/>
  <c r="F97" i="3"/>
  <c r="G97" i="3"/>
  <c r="H97" i="3"/>
  <c r="B98" i="3"/>
  <c r="C98" i="3"/>
  <c r="D98" i="3"/>
  <c r="E98" i="3"/>
  <c r="F98" i="3"/>
  <c r="G98" i="3"/>
  <c r="H98" i="3"/>
  <c r="B99" i="3"/>
  <c r="C99" i="3"/>
  <c r="D99" i="3"/>
  <c r="E99" i="3"/>
  <c r="F99" i="3"/>
  <c r="G99" i="3"/>
  <c r="H99" i="3"/>
  <c r="B100" i="3"/>
  <c r="C100" i="3"/>
  <c r="D100" i="3"/>
  <c r="E100" i="3"/>
  <c r="F100" i="3"/>
  <c r="G100" i="3"/>
  <c r="H100" i="3"/>
  <c r="B101" i="3"/>
  <c r="C101" i="3"/>
  <c r="D101" i="3"/>
  <c r="E101" i="3"/>
  <c r="F101" i="3"/>
  <c r="G101" i="3"/>
  <c r="H101" i="3"/>
  <c r="B102" i="3"/>
  <c r="C102" i="3"/>
  <c r="D102" i="3"/>
  <c r="E102" i="3"/>
  <c r="F102" i="3"/>
  <c r="G102" i="3"/>
  <c r="H102" i="3"/>
  <c r="B103" i="3"/>
  <c r="C103" i="3"/>
  <c r="D103" i="3"/>
  <c r="E103" i="3"/>
  <c r="F103" i="3"/>
  <c r="G103" i="3"/>
  <c r="B104" i="3"/>
  <c r="C104" i="3"/>
  <c r="D104" i="3"/>
  <c r="E104" i="3"/>
  <c r="F104" i="3"/>
  <c r="G104" i="3"/>
  <c r="B105" i="3"/>
  <c r="C105" i="3"/>
  <c r="D105" i="3"/>
  <c r="E105" i="3"/>
  <c r="F105" i="3"/>
  <c r="G105" i="3"/>
  <c r="B106" i="3"/>
  <c r="C106" i="3"/>
  <c r="D106" i="3"/>
  <c r="E106" i="3"/>
  <c r="F106" i="3"/>
  <c r="G106" i="3"/>
  <c r="B107" i="3"/>
  <c r="C107" i="3"/>
  <c r="D107" i="3"/>
  <c r="E107" i="3"/>
  <c r="F107" i="3"/>
  <c r="G107" i="3"/>
  <c r="B108" i="3"/>
  <c r="C108" i="3"/>
  <c r="D108" i="3"/>
  <c r="E108" i="3"/>
  <c r="F108" i="3"/>
  <c r="G108" i="3"/>
  <c r="B109" i="3"/>
  <c r="C109" i="3"/>
  <c r="D109" i="3"/>
  <c r="E109" i="3"/>
  <c r="F109" i="3"/>
  <c r="G109" i="3"/>
  <c r="G94" i="3"/>
  <c r="F94" i="3"/>
  <c r="E94" i="3"/>
  <c r="D94" i="3"/>
  <c r="C94" i="3"/>
  <c r="B94" i="3"/>
  <c r="B87" i="3"/>
  <c r="D87" i="3"/>
  <c r="E87" i="3"/>
  <c r="F87" i="3"/>
  <c r="G87" i="3"/>
  <c r="H87" i="3"/>
  <c r="B88" i="3"/>
  <c r="C88" i="3"/>
  <c r="D88" i="3"/>
  <c r="E88" i="3"/>
  <c r="F88" i="3"/>
  <c r="G88" i="3"/>
  <c r="H88" i="3"/>
  <c r="H86" i="3"/>
  <c r="H89" i="3" s="1"/>
  <c r="G86" i="3"/>
  <c r="G89" i="3" s="1"/>
  <c r="F86" i="3"/>
  <c r="F89" i="3" s="1"/>
  <c r="E86" i="3"/>
  <c r="E89" i="3" s="1"/>
  <c r="D86" i="3"/>
  <c r="D89" i="3" s="1"/>
  <c r="C86" i="3"/>
  <c r="B86" i="3"/>
  <c r="B89" i="3" s="1"/>
  <c r="C73" i="3"/>
  <c r="D73" i="3"/>
  <c r="E73" i="3"/>
  <c r="F73" i="3"/>
  <c r="G73" i="3"/>
  <c r="H73" i="3"/>
  <c r="C74" i="3"/>
  <c r="D74" i="3"/>
  <c r="E74" i="3"/>
  <c r="F74" i="3"/>
  <c r="G74" i="3"/>
  <c r="H74" i="3"/>
  <c r="C75" i="3"/>
  <c r="D75" i="3"/>
  <c r="E75" i="3"/>
  <c r="F75" i="3"/>
  <c r="G75" i="3"/>
  <c r="H75" i="3"/>
  <c r="C76" i="3"/>
  <c r="D76" i="3"/>
  <c r="E76" i="3"/>
  <c r="F76" i="3"/>
  <c r="G76" i="3"/>
  <c r="H76" i="3"/>
  <c r="C77" i="3"/>
  <c r="D77" i="3"/>
  <c r="E77" i="3"/>
  <c r="F77" i="3"/>
  <c r="G77" i="3"/>
  <c r="H77" i="3"/>
  <c r="C78" i="3"/>
  <c r="D78" i="3"/>
  <c r="E78" i="3"/>
  <c r="F78" i="3"/>
  <c r="G78" i="3"/>
  <c r="H78" i="3"/>
  <c r="C79" i="3"/>
  <c r="D79" i="3"/>
  <c r="E79" i="3"/>
  <c r="F79" i="3"/>
  <c r="G79" i="3"/>
  <c r="H79" i="3"/>
  <c r="C80" i="3"/>
  <c r="D80" i="3"/>
  <c r="E80" i="3"/>
  <c r="F80" i="3"/>
  <c r="G80" i="3"/>
  <c r="H80" i="3"/>
  <c r="C81" i="3"/>
  <c r="D81" i="3"/>
  <c r="E81" i="3"/>
  <c r="F81" i="3"/>
  <c r="G81" i="3"/>
  <c r="H81" i="3"/>
  <c r="C82" i="3"/>
  <c r="D82" i="3"/>
  <c r="E82" i="3"/>
  <c r="F82" i="3"/>
  <c r="G82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40" i="3"/>
  <c r="C40" i="3"/>
  <c r="D40" i="3"/>
  <c r="E40" i="3"/>
  <c r="F40" i="3"/>
  <c r="G40" i="3"/>
  <c r="H40" i="3"/>
  <c r="B41" i="3"/>
  <c r="C41" i="3"/>
  <c r="D41" i="3"/>
  <c r="E41" i="3"/>
  <c r="F41" i="3"/>
  <c r="G41" i="3"/>
  <c r="H41" i="3"/>
  <c r="B42" i="3"/>
  <c r="C42" i="3"/>
  <c r="D42" i="3"/>
  <c r="E42" i="3"/>
  <c r="F42" i="3"/>
  <c r="G42" i="3"/>
  <c r="H42" i="3"/>
  <c r="B43" i="3"/>
  <c r="C43" i="3"/>
  <c r="D43" i="3"/>
  <c r="E43" i="3"/>
  <c r="F43" i="3"/>
  <c r="G43" i="3"/>
  <c r="H43" i="3"/>
  <c r="B44" i="3"/>
  <c r="C44" i="3"/>
  <c r="D44" i="3"/>
  <c r="E44" i="3"/>
  <c r="F44" i="3"/>
  <c r="G44" i="3"/>
  <c r="H44" i="3"/>
  <c r="B45" i="3"/>
  <c r="C45" i="3"/>
  <c r="D45" i="3"/>
  <c r="E45" i="3"/>
  <c r="F45" i="3"/>
  <c r="G45" i="3"/>
  <c r="H45" i="3"/>
  <c r="B46" i="3"/>
  <c r="C46" i="3"/>
  <c r="D46" i="3"/>
  <c r="E46" i="3"/>
  <c r="F46" i="3"/>
  <c r="G46" i="3"/>
  <c r="H46" i="3"/>
  <c r="B47" i="3"/>
  <c r="C47" i="3"/>
  <c r="D47" i="3"/>
  <c r="E47" i="3"/>
  <c r="F47" i="3"/>
  <c r="G47" i="3"/>
  <c r="H47" i="3"/>
  <c r="B48" i="3"/>
  <c r="C48" i="3"/>
  <c r="D48" i="3"/>
  <c r="E48" i="3"/>
  <c r="F48" i="3"/>
  <c r="G48" i="3"/>
  <c r="H48" i="3"/>
  <c r="B49" i="3"/>
  <c r="C49" i="3"/>
  <c r="D49" i="3"/>
  <c r="E49" i="3"/>
  <c r="F49" i="3"/>
  <c r="G49" i="3"/>
  <c r="H49" i="3"/>
  <c r="B50" i="3"/>
  <c r="C50" i="3"/>
  <c r="D50" i="3"/>
  <c r="E50" i="3"/>
  <c r="F50" i="3"/>
  <c r="G50" i="3"/>
  <c r="H50" i="3"/>
  <c r="B51" i="3"/>
  <c r="C51" i="3"/>
  <c r="D51" i="3"/>
  <c r="E51" i="3"/>
  <c r="F51" i="3"/>
  <c r="G51" i="3"/>
  <c r="H51" i="3"/>
  <c r="B52" i="3"/>
  <c r="C52" i="3"/>
  <c r="D52" i="3"/>
  <c r="E52" i="3"/>
  <c r="F52" i="3"/>
  <c r="G52" i="3"/>
  <c r="H52" i="3"/>
  <c r="B53" i="3"/>
  <c r="C53" i="3"/>
  <c r="D53" i="3"/>
  <c r="E53" i="3"/>
  <c r="F53" i="3"/>
  <c r="G53" i="3"/>
  <c r="H53" i="3"/>
  <c r="B54" i="3"/>
  <c r="C54" i="3"/>
  <c r="D54" i="3"/>
  <c r="E54" i="3"/>
  <c r="F54" i="3"/>
  <c r="G54" i="3"/>
  <c r="H54" i="3"/>
  <c r="B55" i="3"/>
  <c r="C55" i="3"/>
  <c r="D55" i="3"/>
  <c r="E55" i="3"/>
  <c r="F55" i="3"/>
  <c r="G55" i="3"/>
  <c r="H55" i="3"/>
  <c r="B56" i="3"/>
  <c r="C56" i="3"/>
  <c r="D56" i="3"/>
  <c r="E56" i="3"/>
  <c r="F56" i="3"/>
  <c r="G56" i="3"/>
  <c r="H56" i="3"/>
  <c r="B57" i="3"/>
  <c r="C57" i="3"/>
  <c r="D57" i="3"/>
  <c r="E57" i="3"/>
  <c r="F57" i="3"/>
  <c r="G57" i="3"/>
  <c r="H57" i="3"/>
  <c r="B58" i="3"/>
  <c r="C58" i="3"/>
  <c r="D58" i="3"/>
  <c r="E58" i="3"/>
  <c r="F58" i="3"/>
  <c r="G58" i="3"/>
  <c r="H58" i="3"/>
  <c r="B59" i="3"/>
  <c r="C59" i="3"/>
  <c r="D59" i="3"/>
  <c r="E59" i="3"/>
  <c r="F59" i="3"/>
  <c r="G59" i="3"/>
  <c r="H59" i="3"/>
  <c r="B60" i="3"/>
  <c r="C60" i="3"/>
  <c r="D60" i="3"/>
  <c r="E60" i="3"/>
  <c r="F60" i="3"/>
  <c r="G60" i="3"/>
  <c r="H60" i="3"/>
  <c r="B61" i="3"/>
  <c r="C61" i="3"/>
  <c r="D61" i="3"/>
  <c r="E61" i="3"/>
  <c r="F61" i="3"/>
  <c r="G61" i="3"/>
  <c r="H61" i="3"/>
  <c r="H39" i="3"/>
  <c r="G39" i="3"/>
  <c r="F39" i="3"/>
  <c r="E39" i="3"/>
  <c r="D39" i="3"/>
  <c r="C39" i="3"/>
  <c r="B39" i="3"/>
  <c r="C27" i="3"/>
  <c r="D27" i="3"/>
  <c r="E27" i="3"/>
  <c r="F27" i="3"/>
  <c r="G27" i="3"/>
  <c r="G36" i="3" s="1"/>
  <c r="G64" i="3" s="1"/>
  <c r="H27" i="3"/>
  <c r="C28" i="3"/>
  <c r="D28" i="3"/>
  <c r="E28" i="3"/>
  <c r="F28" i="3"/>
  <c r="G28" i="3"/>
  <c r="H28" i="3"/>
  <c r="C29" i="3"/>
  <c r="D29" i="3"/>
  <c r="E29" i="3"/>
  <c r="F29" i="3"/>
  <c r="G29" i="3"/>
  <c r="H29" i="3"/>
  <c r="C30" i="3"/>
  <c r="D30" i="3"/>
  <c r="E30" i="3"/>
  <c r="F30" i="3"/>
  <c r="G30" i="3"/>
  <c r="H30" i="3"/>
  <c r="C31" i="3"/>
  <c r="D31" i="3"/>
  <c r="E31" i="3"/>
  <c r="F31" i="3"/>
  <c r="G31" i="3"/>
  <c r="H31" i="3"/>
  <c r="C32" i="3"/>
  <c r="D32" i="3"/>
  <c r="E32" i="3"/>
  <c r="F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C35" i="3"/>
  <c r="D35" i="3"/>
  <c r="E35" i="3"/>
  <c r="F35" i="3"/>
  <c r="G35" i="3"/>
  <c r="H35" i="3"/>
  <c r="H36" i="3" s="1"/>
  <c r="H64" i="3" s="1"/>
  <c r="B28" i="3"/>
  <c r="B29" i="3"/>
  <c r="B30" i="3"/>
  <c r="B31" i="3"/>
  <c r="B32" i="3"/>
  <c r="B33" i="3"/>
  <c r="B34" i="3"/>
  <c r="B35" i="3"/>
  <c r="B27" i="3"/>
  <c r="B36" i="3" s="1"/>
  <c r="B64" i="3" s="1"/>
  <c r="C25" i="3"/>
  <c r="D25" i="3"/>
  <c r="E25" i="3"/>
  <c r="F25" i="3"/>
  <c r="G25" i="3"/>
  <c r="H25" i="3"/>
  <c r="B25" i="3"/>
  <c r="C21" i="3"/>
  <c r="D21" i="3"/>
  <c r="E21" i="3"/>
  <c r="F21" i="3"/>
  <c r="G21" i="3"/>
  <c r="H21" i="3"/>
  <c r="C22" i="3"/>
  <c r="D22" i="3"/>
  <c r="E22" i="3"/>
  <c r="F22" i="3"/>
  <c r="G22" i="3"/>
  <c r="H22" i="3"/>
  <c r="C23" i="3"/>
  <c r="D23" i="3"/>
  <c r="E23" i="3"/>
  <c r="F23" i="3"/>
  <c r="G23" i="3"/>
  <c r="H23" i="3"/>
  <c r="C24" i="3"/>
  <c r="D24" i="3"/>
  <c r="E24" i="3"/>
  <c r="F24" i="3"/>
  <c r="G24" i="3"/>
  <c r="H24" i="3"/>
  <c r="B22" i="3"/>
  <c r="B23" i="3"/>
  <c r="B24" i="3"/>
  <c r="B21" i="3"/>
  <c r="C4" i="3"/>
  <c r="D4" i="3"/>
  <c r="E4" i="3"/>
  <c r="F4" i="3"/>
  <c r="G4" i="3"/>
  <c r="H4" i="3"/>
  <c r="C5" i="3"/>
  <c r="D5" i="3"/>
  <c r="E5" i="3"/>
  <c r="F5" i="3"/>
  <c r="G5" i="3"/>
  <c r="H5" i="3"/>
  <c r="C6" i="3"/>
  <c r="D6" i="3"/>
  <c r="E6" i="3"/>
  <c r="F6" i="3"/>
  <c r="G6" i="3"/>
  <c r="H6" i="3"/>
  <c r="C7" i="3"/>
  <c r="D7" i="3"/>
  <c r="E7" i="3"/>
  <c r="F7" i="3"/>
  <c r="G7" i="3"/>
  <c r="H7" i="3"/>
  <c r="C8" i="3"/>
  <c r="D8" i="3"/>
  <c r="E8" i="3"/>
  <c r="F8" i="3"/>
  <c r="G8" i="3"/>
  <c r="H8" i="3"/>
  <c r="C9" i="3"/>
  <c r="D9" i="3"/>
  <c r="E9" i="3"/>
  <c r="F9" i="3"/>
  <c r="G9" i="3"/>
  <c r="H9" i="3"/>
  <c r="C10" i="3"/>
  <c r="D10" i="3"/>
  <c r="E10" i="3"/>
  <c r="F10" i="3"/>
  <c r="G10" i="3"/>
  <c r="H10" i="3"/>
  <c r="C11" i="3"/>
  <c r="D11" i="3"/>
  <c r="E11" i="3"/>
  <c r="F11" i="3"/>
  <c r="G11" i="3"/>
  <c r="H11" i="3"/>
  <c r="C12" i="3"/>
  <c r="D12" i="3"/>
  <c r="E12" i="3"/>
  <c r="F12" i="3"/>
  <c r="G12" i="3"/>
  <c r="H12" i="3"/>
  <c r="C13" i="3"/>
  <c r="D13" i="3"/>
  <c r="E13" i="3"/>
  <c r="F13" i="3"/>
  <c r="G13" i="3"/>
  <c r="H13" i="3"/>
  <c r="C14" i="3"/>
  <c r="D14" i="3"/>
  <c r="E14" i="3"/>
  <c r="F14" i="3"/>
  <c r="G14" i="3"/>
  <c r="H14" i="3"/>
  <c r="C15" i="3"/>
  <c r="D15" i="3"/>
  <c r="E15" i="3"/>
  <c r="F15" i="3"/>
  <c r="G15" i="3"/>
  <c r="H15" i="3"/>
  <c r="C16" i="3"/>
  <c r="D16" i="3"/>
  <c r="E16" i="3"/>
  <c r="F16" i="3"/>
  <c r="G16" i="3"/>
  <c r="H16" i="3"/>
  <c r="B5" i="3"/>
  <c r="B6" i="3"/>
  <c r="B7" i="3"/>
  <c r="B8" i="3"/>
  <c r="B9" i="3"/>
  <c r="B10" i="3"/>
  <c r="B11" i="3"/>
  <c r="B12" i="3"/>
  <c r="B13" i="3"/>
  <c r="B14" i="3"/>
  <c r="B15" i="3"/>
  <c r="B16" i="3"/>
  <c r="B4" i="3"/>
  <c r="H220" i="3"/>
  <c r="G220" i="3"/>
  <c r="F220" i="3"/>
  <c r="E220" i="3"/>
  <c r="D220" i="3"/>
  <c r="C220" i="3"/>
  <c r="B220" i="3"/>
  <c r="H216" i="3"/>
  <c r="G216" i="3"/>
  <c r="F216" i="3"/>
  <c r="E216" i="3"/>
  <c r="D216" i="3"/>
  <c r="C216" i="3"/>
  <c r="B216" i="3"/>
  <c r="G208" i="3"/>
  <c r="F208" i="3"/>
  <c r="E208" i="3"/>
  <c r="D208" i="3"/>
  <c r="B208" i="3"/>
  <c r="H197" i="3"/>
  <c r="G197" i="3"/>
  <c r="F197" i="3"/>
  <c r="E197" i="3"/>
  <c r="D197" i="3"/>
  <c r="C197" i="3"/>
  <c r="B197" i="3"/>
  <c r="H174" i="3"/>
  <c r="G174" i="3"/>
  <c r="F174" i="3"/>
  <c r="E174" i="3"/>
  <c r="D174" i="3"/>
  <c r="C174" i="3"/>
  <c r="B174" i="3"/>
  <c r="B172" i="3"/>
  <c r="H162" i="3"/>
  <c r="G162" i="3"/>
  <c r="F162" i="3"/>
  <c r="E162" i="3"/>
  <c r="D162" i="3"/>
  <c r="C162" i="3"/>
  <c r="B162" i="3"/>
  <c r="H160" i="3"/>
  <c r="G160" i="3"/>
  <c r="F160" i="3"/>
  <c r="E160" i="3"/>
  <c r="D160" i="3"/>
  <c r="C160" i="3"/>
  <c r="B160" i="3"/>
  <c r="H152" i="3"/>
  <c r="G152" i="3"/>
  <c r="F152" i="3"/>
  <c r="E152" i="3"/>
  <c r="D152" i="3"/>
  <c r="C152" i="3"/>
  <c r="B152" i="3"/>
  <c r="H144" i="3"/>
  <c r="G144" i="3"/>
  <c r="F144" i="3"/>
  <c r="E144" i="3"/>
  <c r="D144" i="3"/>
  <c r="C144" i="3"/>
  <c r="B144" i="3"/>
  <c r="G142" i="3"/>
  <c r="F142" i="3"/>
  <c r="E142" i="3"/>
  <c r="D142" i="3"/>
  <c r="C142" i="3"/>
  <c r="B142" i="3"/>
  <c r="H135" i="3"/>
  <c r="G135" i="3"/>
  <c r="F135" i="3"/>
  <c r="E135" i="3"/>
  <c r="D135" i="3"/>
  <c r="C135" i="3"/>
  <c r="B135" i="3"/>
  <c r="C133" i="3"/>
  <c r="B133" i="3"/>
  <c r="C126" i="3"/>
  <c r="B126" i="3"/>
  <c r="H119" i="3"/>
  <c r="G119" i="3"/>
  <c r="F119" i="3"/>
  <c r="E119" i="3"/>
  <c r="D119" i="3"/>
  <c r="C119" i="3"/>
  <c r="B119" i="3"/>
  <c r="H92" i="3"/>
  <c r="G92" i="3"/>
  <c r="F92" i="3"/>
  <c r="E92" i="3"/>
  <c r="D92" i="3"/>
  <c r="C92" i="3"/>
  <c r="B92" i="3"/>
  <c r="H68" i="3"/>
  <c r="G68" i="3"/>
  <c r="F68" i="3"/>
  <c r="E68" i="3"/>
  <c r="D68" i="3"/>
  <c r="C68" i="3"/>
  <c r="H62" i="3"/>
  <c r="H65" i="3" s="1"/>
  <c r="F62" i="3"/>
  <c r="F65" i="3" s="1"/>
  <c r="E62" i="3"/>
  <c r="E65" i="3" s="1"/>
  <c r="D62" i="3"/>
  <c r="D65" i="3" s="1"/>
  <c r="C62" i="3"/>
  <c r="C65" i="3" s="1"/>
  <c r="B62" i="3"/>
  <c r="B65" i="3" s="1"/>
  <c r="H38" i="3"/>
  <c r="G38" i="3"/>
  <c r="F38" i="3"/>
  <c r="E38" i="3"/>
  <c r="D38" i="3"/>
  <c r="C38" i="3"/>
  <c r="B38" i="3"/>
  <c r="H26" i="3"/>
  <c r="G26" i="3"/>
  <c r="F26" i="3"/>
  <c r="E26" i="3"/>
  <c r="D26" i="3"/>
  <c r="C26" i="3"/>
  <c r="B26" i="3"/>
  <c r="H20" i="3"/>
  <c r="G20" i="3"/>
  <c r="F20" i="3"/>
  <c r="E20" i="3"/>
  <c r="D20" i="3"/>
  <c r="C20" i="3"/>
  <c r="B20" i="3"/>
  <c r="D2" i="3"/>
  <c r="C177" i="2"/>
  <c r="B124" i="2"/>
  <c r="B122" i="2"/>
  <c r="B100" i="2"/>
  <c r="B99" i="2"/>
  <c r="B98" i="2"/>
  <c r="B97" i="2"/>
  <c r="B96" i="2"/>
  <c r="B72" i="2"/>
  <c r="B71" i="2"/>
  <c r="B70" i="2"/>
  <c r="B75" i="2"/>
  <c r="B78" i="2"/>
  <c r="D2" i="2"/>
  <c r="E2" i="2" s="1"/>
  <c r="D2" i="1"/>
  <c r="E2" i="1" s="1"/>
  <c r="F2" i="1" s="1"/>
  <c r="G2" i="1" s="1"/>
  <c r="H2" i="1" s="1"/>
  <c r="H207" i="2"/>
  <c r="H207" i="3" s="1"/>
  <c r="H206" i="2"/>
  <c r="H206" i="3" s="1"/>
  <c r="H205" i="2"/>
  <c r="H205" i="3" s="1"/>
  <c r="H203" i="2"/>
  <c r="H203" i="3" s="1"/>
  <c r="H202" i="2"/>
  <c r="H202" i="3" s="1"/>
  <c r="H201" i="2"/>
  <c r="H201" i="3" s="1"/>
  <c r="H200" i="2"/>
  <c r="H200" i="3" s="1"/>
  <c r="H199" i="2"/>
  <c r="H199" i="3" s="1"/>
  <c r="H198" i="2"/>
  <c r="H198" i="3" s="1"/>
  <c r="H167" i="2"/>
  <c r="H167" i="3" s="1"/>
  <c r="H166" i="2"/>
  <c r="H166" i="3" s="1"/>
  <c r="H121" i="2"/>
  <c r="H122" i="2"/>
  <c r="H123" i="2"/>
  <c r="H123" i="3" s="1"/>
  <c r="H124" i="2"/>
  <c r="H125" i="2"/>
  <c r="H120" i="2"/>
  <c r="C220" i="2"/>
  <c r="D220" i="2"/>
  <c r="E220" i="2"/>
  <c r="F220" i="2"/>
  <c r="G220" i="2"/>
  <c r="H220" i="2"/>
  <c r="B220" i="2"/>
  <c r="C197" i="2"/>
  <c r="D197" i="2"/>
  <c r="E197" i="2"/>
  <c r="F197" i="2"/>
  <c r="G197" i="2"/>
  <c r="H197" i="2"/>
  <c r="B197" i="2"/>
  <c r="C174" i="2"/>
  <c r="D174" i="2"/>
  <c r="E174" i="2"/>
  <c r="F174" i="2"/>
  <c r="G174" i="2"/>
  <c r="H174" i="2"/>
  <c r="B174" i="2"/>
  <c r="C162" i="2"/>
  <c r="D162" i="2"/>
  <c r="E162" i="2"/>
  <c r="F162" i="2"/>
  <c r="G162" i="2"/>
  <c r="H162" i="2"/>
  <c r="B162" i="2"/>
  <c r="C152" i="2"/>
  <c r="D152" i="2"/>
  <c r="E152" i="2"/>
  <c r="F152" i="2"/>
  <c r="G152" i="2"/>
  <c r="H152" i="2"/>
  <c r="B152" i="2"/>
  <c r="C144" i="2"/>
  <c r="D144" i="2"/>
  <c r="E144" i="2"/>
  <c r="F144" i="2"/>
  <c r="G144" i="2"/>
  <c r="H144" i="2"/>
  <c r="B144" i="2"/>
  <c r="C135" i="2"/>
  <c r="D135" i="2"/>
  <c r="E135" i="2"/>
  <c r="F135" i="2"/>
  <c r="G135" i="2"/>
  <c r="H135" i="2"/>
  <c r="B135" i="2"/>
  <c r="C119" i="2"/>
  <c r="D119" i="2"/>
  <c r="E119" i="2"/>
  <c r="F119" i="2"/>
  <c r="G119" i="2"/>
  <c r="H119" i="2"/>
  <c r="B119" i="2"/>
  <c r="C92" i="2"/>
  <c r="D92" i="2"/>
  <c r="E92" i="2"/>
  <c r="F92" i="2"/>
  <c r="G92" i="2"/>
  <c r="H92" i="2"/>
  <c r="B92" i="2"/>
  <c r="C68" i="2"/>
  <c r="D68" i="2"/>
  <c r="E68" i="2"/>
  <c r="F68" i="2"/>
  <c r="G68" i="2"/>
  <c r="H68" i="2"/>
  <c r="B68" i="2"/>
  <c r="C38" i="2"/>
  <c r="D38" i="2"/>
  <c r="E38" i="2"/>
  <c r="F38" i="2"/>
  <c r="G38" i="2"/>
  <c r="H38" i="2"/>
  <c r="B38" i="2"/>
  <c r="C26" i="2"/>
  <c r="D26" i="2"/>
  <c r="E26" i="2"/>
  <c r="F26" i="2"/>
  <c r="G26" i="2"/>
  <c r="H26" i="2"/>
  <c r="B26" i="2"/>
  <c r="B20" i="2"/>
  <c r="C20" i="2"/>
  <c r="D20" i="2"/>
  <c r="E20" i="2"/>
  <c r="F20" i="2"/>
  <c r="G20" i="2"/>
  <c r="H20" i="2"/>
  <c r="H113" i="2"/>
  <c r="G113" i="2"/>
  <c r="G113" i="3" s="1"/>
  <c r="H95" i="2"/>
  <c r="H96" i="2"/>
  <c r="H97" i="2"/>
  <c r="H98" i="2"/>
  <c r="H99" i="2"/>
  <c r="H100" i="2"/>
  <c r="H101" i="2"/>
  <c r="H102" i="2"/>
  <c r="H103" i="2"/>
  <c r="H103" i="3" s="1"/>
  <c r="H104" i="2"/>
  <c r="H104" i="3" s="1"/>
  <c r="H105" i="2"/>
  <c r="H105" i="3" s="1"/>
  <c r="H106" i="2"/>
  <c r="H106" i="3" s="1"/>
  <c r="H107" i="2"/>
  <c r="H107" i="3" s="1"/>
  <c r="H108" i="2"/>
  <c r="H108" i="3" s="1"/>
  <c r="H109" i="2"/>
  <c r="H109" i="3" s="1"/>
  <c r="H94" i="2"/>
  <c r="H94" i="3" s="1"/>
  <c r="H82" i="2"/>
  <c r="H82" i="3" s="1"/>
  <c r="C70" i="2"/>
  <c r="C70" i="3" s="1"/>
  <c r="D70" i="2"/>
  <c r="D70" i="3" s="1"/>
  <c r="C71" i="2"/>
  <c r="C71" i="3" s="1"/>
  <c r="D71" i="2"/>
  <c r="D71" i="3" s="1"/>
  <c r="C72" i="2"/>
  <c r="C72" i="3" s="1"/>
  <c r="D72" i="2"/>
  <c r="D72" i="3" s="1"/>
  <c r="B62" i="2"/>
  <c r="C220" i="1"/>
  <c r="D220" i="1"/>
  <c r="E220" i="1"/>
  <c r="F220" i="1"/>
  <c r="G220" i="1"/>
  <c r="H220" i="1"/>
  <c r="B220" i="1"/>
  <c r="C197" i="1"/>
  <c r="D197" i="1"/>
  <c r="E197" i="1"/>
  <c r="F197" i="1"/>
  <c r="G197" i="1"/>
  <c r="H197" i="1"/>
  <c r="B197" i="1"/>
  <c r="C174" i="1"/>
  <c r="D174" i="1"/>
  <c r="E174" i="1"/>
  <c r="F174" i="1"/>
  <c r="G174" i="1"/>
  <c r="H174" i="1"/>
  <c r="B174" i="1"/>
  <c r="C162" i="1"/>
  <c r="D162" i="1"/>
  <c r="E162" i="1"/>
  <c r="F162" i="1"/>
  <c r="G162" i="1"/>
  <c r="H162" i="1"/>
  <c r="B162" i="1"/>
  <c r="C152" i="1"/>
  <c r="D152" i="1"/>
  <c r="E152" i="1"/>
  <c r="F152" i="1"/>
  <c r="G152" i="1"/>
  <c r="H152" i="1"/>
  <c r="B152" i="1"/>
  <c r="C144" i="1"/>
  <c r="D144" i="1"/>
  <c r="E144" i="1"/>
  <c r="F144" i="1"/>
  <c r="G144" i="1"/>
  <c r="H144" i="1"/>
  <c r="B144" i="1"/>
  <c r="C135" i="1"/>
  <c r="D135" i="1"/>
  <c r="E135" i="1"/>
  <c r="F135" i="1"/>
  <c r="G135" i="1"/>
  <c r="H135" i="1"/>
  <c r="B135" i="1"/>
  <c r="H119" i="1"/>
  <c r="G119" i="1"/>
  <c r="F119" i="1"/>
  <c r="E119" i="1"/>
  <c r="D119" i="1"/>
  <c r="C119" i="1"/>
  <c r="B126" i="1"/>
  <c r="B119" i="1"/>
  <c r="C92" i="1"/>
  <c r="D92" i="1"/>
  <c r="E92" i="1"/>
  <c r="F92" i="1"/>
  <c r="G92" i="1"/>
  <c r="H92" i="1"/>
  <c r="B92" i="1"/>
  <c r="C85" i="1"/>
  <c r="D85" i="1"/>
  <c r="E85" i="1"/>
  <c r="F85" i="1"/>
  <c r="G85" i="1"/>
  <c r="H85" i="1"/>
  <c r="B85" i="1"/>
  <c r="C68" i="1"/>
  <c r="D68" i="1"/>
  <c r="E68" i="1"/>
  <c r="F68" i="1"/>
  <c r="G68" i="1"/>
  <c r="H68" i="1"/>
  <c r="B68" i="1"/>
  <c r="B38" i="1"/>
  <c r="C38" i="1"/>
  <c r="D38" i="1"/>
  <c r="E38" i="1"/>
  <c r="F38" i="1"/>
  <c r="G38" i="1"/>
  <c r="H38" i="1"/>
  <c r="B26" i="1"/>
  <c r="C26" i="1"/>
  <c r="D26" i="1"/>
  <c r="E26" i="1"/>
  <c r="F26" i="1"/>
  <c r="G26" i="1"/>
  <c r="H26" i="1"/>
  <c r="B20" i="1"/>
  <c r="C20" i="1"/>
  <c r="D20" i="1"/>
  <c r="E20" i="1"/>
  <c r="F20" i="1"/>
  <c r="G20" i="1"/>
  <c r="H20" i="1"/>
  <c r="C216" i="1"/>
  <c r="B216" i="1"/>
  <c r="C208" i="1"/>
  <c r="B208" i="1"/>
  <c r="B210" i="1" s="1"/>
  <c r="C195" i="1"/>
  <c r="B195" i="1"/>
  <c r="C172" i="1"/>
  <c r="B172" i="1"/>
  <c r="C160" i="1"/>
  <c r="B160" i="1"/>
  <c r="C150" i="1"/>
  <c r="B150" i="1"/>
  <c r="C142" i="1"/>
  <c r="B142" i="1"/>
  <c r="C133" i="1"/>
  <c r="B133" i="1"/>
  <c r="C126" i="1"/>
  <c r="C117" i="1"/>
  <c r="B117" i="1"/>
  <c r="C110" i="1"/>
  <c r="B110" i="1"/>
  <c r="C89" i="1"/>
  <c r="B89" i="1"/>
  <c r="C83" i="1"/>
  <c r="B83" i="1"/>
  <c r="B218" i="1" s="1"/>
  <c r="C62" i="1"/>
  <c r="C65" i="1" s="1"/>
  <c r="B62" i="1"/>
  <c r="B65" i="1" s="1"/>
  <c r="C36" i="1"/>
  <c r="C64" i="1" s="1"/>
  <c r="C66" i="1" s="1"/>
  <c r="B36" i="1"/>
  <c r="B64" i="1" s="1"/>
  <c r="B66" i="1" s="1"/>
  <c r="C17" i="1"/>
  <c r="B17" i="1"/>
  <c r="C3" i="1"/>
  <c r="B3" i="1"/>
  <c r="C216" i="2"/>
  <c r="B216" i="2"/>
  <c r="C208" i="2"/>
  <c r="B208" i="2"/>
  <c r="B172" i="2"/>
  <c r="C160" i="2"/>
  <c r="B160" i="2"/>
  <c r="C150" i="2"/>
  <c r="B150" i="2"/>
  <c r="C142" i="2"/>
  <c r="B142" i="2"/>
  <c r="C133" i="2"/>
  <c r="B133" i="2"/>
  <c r="C126" i="2"/>
  <c r="B126" i="2"/>
  <c r="C117" i="2"/>
  <c r="B117" i="2"/>
  <c r="C110" i="2"/>
  <c r="B110" i="2"/>
  <c r="C89" i="2"/>
  <c r="B89" i="2"/>
  <c r="C62" i="2"/>
  <c r="C65" i="2" s="1"/>
  <c r="B65" i="2"/>
  <c r="C36" i="2"/>
  <c r="C64" i="2" s="1"/>
  <c r="B36" i="2"/>
  <c r="B64" i="2" s="1"/>
  <c r="C17" i="2"/>
  <c r="B17" i="2"/>
  <c r="C3" i="2"/>
  <c r="C69" i="2" s="1"/>
  <c r="B3" i="2"/>
  <c r="B69" i="2" s="1"/>
  <c r="H216" i="2"/>
  <c r="G216" i="2"/>
  <c r="F216" i="2"/>
  <c r="E216" i="2"/>
  <c r="D216" i="2"/>
  <c r="H208" i="2"/>
  <c r="G208" i="2"/>
  <c r="F208" i="2"/>
  <c r="E208" i="2"/>
  <c r="D208" i="2"/>
  <c r="H160" i="2"/>
  <c r="G160" i="2"/>
  <c r="F160" i="2"/>
  <c r="E160" i="2"/>
  <c r="D160" i="2"/>
  <c r="H150" i="2"/>
  <c r="G150" i="2"/>
  <c r="F150" i="2"/>
  <c r="E150" i="2"/>
  <c r="D150" i="2"/>
  <c r="H142" i="2"/>
  <c r="G142" i="2"/>
  <c r="F142" i="2"/>
  <c r="E142" i="2"/>
  <c r="D142" i="2"/>
  <c r="G133" i="2"/>
  <c r="F133" i="2"/>
  <c r="E133" i="2"/>
  <c r="D133" i="2"/>
  <c r="H126" i="2"/>
  <c r="G126" i="2"/>
  <c r="F126" i="2"/>
  <c r="E126" i="2"/>
  <c r="D126" i="2"/>
  <c r="F117" i="2"/>
  <c r="E117" i="2"/>
  <c r="D117" i="2"/>
  <c r="H110" i="2"/>
  <c r="G110" i="2"/>
  <c r="F110" i="2"/>
  <c r="E110" i="2"/>
  <c r="D110" i="2"/>
  <c r="H89" i="2"/>
  <c r="G89" i="2"/>
  <c r="F89" i="2"/>
  <c r="E89" i="2"/>
  <c r="D89" i="2"/>
  <c r="H62" i="2"/>
  <c r="H65" i="2" s="1"/>
  <c r="G62" i="2"/>
  <c r="G65" i="2" s="1"/>
  <c r="F62" i="2"/>
  <c r="F65" i="2" s="1"/>
  <c r="E62" i="2"/>
  <c r="E65" i="2" s="1"/>
  <c r="D62" i="2"/>
  <c r="D65" i="2" s="1"/>
  <c r="H36" i="2"/>
  <c r="H64" i="2" s="1"/>
  <c r="G36" i="2"/>
  <c r="G64" i="2" s="1"/>
  <c r="F36" i="2"/>
  <c r="F64" i="2" s="1"/>
  <c r="E36" i="2"/>
  <c r="E64" i="2" s="1"/>
  <c r="D36" i="2"/>
  <c r="D64" i="2" s="1"/>
  <c r="H17" i="2"/>
  <c r="G17" i="2"/>
  <c r="F17" i="2"/>
  <c r="E17" i="2"/>
  <c r="D17" i="2"/>
  <c r="H3" i="2"/>
  <c r="G3" i="2"/>
  <c r="F3" i="2"/>
  <c r="E3" i="2"/>
  <c r="E69" i="2" s="1"/>
  <c r="D3" i="2"/>
  <c r="D69" i="2" s="1"/>
  <c r="D216" i="1"/>
  <c r="H216" i="1"/>
  <c r="G216" i="1"/>
  <c r="F216" i="1"/>
  <c r="E216" i="1"/>
  <c r="H208" i="1"/>
  <c r="G208" i="1"/>
  <c r="F208" i="1"/>
  <c r="E208" i="1"/>
  <c r="D208" i="1"/>
  <c r="H195" i="1"/>
  <c r="G195" i="1"/>
  <c r="F195" i="1"/>
  <c r="H172" i="1"/>
  <c r="G172" i="1"/>
  <c r="F172" i="1"/>
  <c r="E172" i="1"/>
  <c r="D172" i="1"/>
  <c r="H160" i="1"/>
  <c r="G160" i="1"/>
  <c r="F160" i="1"/>
  <c r="E160" i="1"/>
  <c r="D160" i="1"/>
  <c r="H150" i="1"/>
  <c r="G150" i="1"/>
  <c r="F150" i="1"/>
  <c r="E150" i="1"/>
  <c r="D150" i="1"/>
  <c r="E142" i="1"/>
  <c r="F142" i="1"/>
  <c r="G142" i="1"/>
  <c r="H142" i="1"/>
  <c r="D142" i="1"/>
  <c r="H110" i="1"/>
  <c r="H111" i="1" s="1"/>
  <c r="G110" i="1"/>
  <c r="G111" i="1" s="1"/>
  <c r="F110" i="1"/>
  <c r="F111" i="1" s="1"/>
  <c r="E110" i="1"/>
  <c r="E111" i="1" s="1"/>
  <c r="D110" i="1"/>
  <c r="D111" i="1" s="1"/>
  <c r="J112" i="1" s="1"/>
  <c r="H89" i="1"/>
  <c r="G89" i="1"/>
  <c r="F89" i="1"/>
  <c r="E89" i="1"/>
  <c r="D89" i="1"/>
  <c r="H83" i="1"/>
  <c r="G83" i="1"/>
  <c r="F83" i="1"/>
  <c r="E83" i="1"/>
  <c r="D83" i="1"/>
  <c r="E62" i="1"/>
  <c r="E65" i="1" s="1"/>
  <c r="F62" i="1"/>
  <c r="F65" i="1" s="1"/>
  <c r="G62" i="1"/>
  <c r="G65" i="1" s="1"/>
  <c r="H62" i="1"/>
  <c r="H65" i="1" s="1"/>
  <c r="D62" i="1"/>
  <c r="D65" i="1" s="1"/>
  <c r="E36" i="1"/>
  <c r="F36" i="1"/>
  <c r="G36" i="1"/>
  <c r="H36" i="1"/>
  <c r="D36" i="1"/>
  <c r="E17" i="1"/>
  <c r="F17" i="1"/>
  <c r="G17" i="1"/>
  <c r="H17" i="1"/>
  <c r="D17" i="1"/>
  <c r="E3" i="1"/>
  <c r="F3" i="1"/>
  <c r="G3" i="1"/>
  <c r="H3" i="1"/>
  <c r="D3" i="1"/>
  <c r="F36" i="3" l="1"/>
  <c r="F64" i="3" s="1"/>
  <c r="F66" i="3" s="1"/>
  <c r="D177" i="2"/>
  <c r="C177" i="3"/>
  <c r="C194" i="2"/>
  <c r="C69" i="3"/>
  <c r="C83" i="2"/>
  <c r="C171" i="2"/>
  <c r="B69" i="3"/>
  <c r="B83" i="2"/>
  <c r="B194" i="2"/>
  <c r="H128" i="2"/>
  <c r="H128" i="3" s="1"/>
  <c r="H127" i="2"/>
  <c r="H133" i="2" s="1"/>
  <c r="H111" i="2"/>
  <c r="H117" i="2" s="1"/>
  <c r="H112" i="2"/>
  <c r="H112" i="3" s="1"/>
  <c r="G112" i="2"/>
  <c r="G112" i="3" s="1"/>
  <c r="G111" i="2"/>
  <c r="G117" i="2" s="1"/>
  <c r="H169" i="2"/>
  <c r="H169" i="3" s="1"/>
  <c r="H165" i="2"/>
  <c r="H165" i="3" s="1"/>
  <c r="E194" i="2"/>
  <c r="E69" i="3"/>
  <c r="E171" i="2"/>
  <c r="D194" i="2"/>
  <c r="D83" i="2"/>
  <c r="D69" i="3"/>
  <c r="E64" i="1"/>
  <c r="E122" i="1"/>
  <c r="E122" i="3" s="1"/>
  <c r="F64" i="1"/>
  <c r="F66" i="1" s="1"/>
  <c r="F122" i="1"/>
  <c r="G64" i="1"/>
  <c r="G66" i="1" s="1"/>
  <c r="G122" i="1"/>
  <c r="G122" i="3" s="1"/>
  <c r="H64" i="1"/>
  <c r="H66" i="1" s="1"/>
  <c r="H122" i="1"/>
  <c r="H122" i="3" s="1"/>
  <c r="H208" i="3"/>
  <c r="C36" i="3"/>
  <c r="C64" i="3" s="1"/>
  <c r="C66" i="3" s="1"/>
  <c r="D36" i="3"/>
  <c r="D64" i="3" s="1"/>
  <c r="E36" i="3"/>
  <c r="E64" i="3" s="1"/>
  <c r="E66" i="3" s="1"/>
  <c r="C208" i="3"/>
  <c r="C210" i="1"/>
  <c r="C218" i="1" s="1"/>
  <c r="C224" i="1" s="1"/>
  <c r="D223" i="1" s="1"/>
  <c r="D224" i="1" s="1"/>
  <c r="E223" i="1" s="1"/>
  <c r="E224" i="1" s="1"/>
  <c r="F223" i="1" s="1"/>
  <c r="F224" i="1" s="1"/>
  <c r="G223" i="1" s="1"/>
  <c r="G224" i="1" s="1"/>
  <c r="H223" i="1" s="1"/>
  <c r="H224" i="1" s="1"/>
  <c r="C89" i="3"/>
  <c r="H111" i="3"/>
  <c r="H117" i="3" s="1"/>
  <c r="H117" i="1"/>
  <c r="G111" i="3"/>
  <c r="G117" i="1"/>
  <c r="F111" i="3"/>
  <c r="F117" i="3" s="1"/>
  <c r="F117" i="1"/>
  <c r="E117" i="1"/>
  <c r="E111" i="3"/>
  <c r="E117" i="3" s="1"/>
  <c r="D111" i="3"/>
  <c r="D117" i="1"/>
  <c r="D64" i="1"/>
  <c r="D122" i="1"/>
  <c r="D122" i="3" s="1"/>
  <c r="E195" i="1"/>
  <c r="E194" i="3"/>
  <c r="D195" i="1"/>
  <c r="D194" i="3"/>
  <c r="E66" i="1"/>
  <c r="E126" i="1"/>
  <c r="E127" i="1" s="1"/>
  <c r="E124" i="3"/>
  <c r="E126" i="3" s="1"/>
  <c r="D66" i="3"/>
  <c r="D66" i="1"/>
  <c r="F122" i="3"/>
  <c r="F126" i="3" s="1"/>
  <c r="F126" i="1"/>
  <c r="F127" i="1" s="1"/>
  <c r="H126" i="1"/>
  <c r="H127" i="1" s="1"/>
  <c r="H124" i="3"/>
  <c r="H126" i="3" s="1"/>
  <c r="G126" i="1"/>
  <c r="G127" i="1" s="1"/>
  <c r="G124" i="3"/>
  <c r="G126" i="3" s="1"/>
  <c r="D126" i="1"/>
  <c r="D127" i="1" s="1"/>
  <c r="D124" i="3"/>
  <c r="D126" i="3" s="1"/>
  <c r="D117" i="3"/>
  <c r="C117" i="3"/>
  <c r="B117" i="3"/>
  <c r="B110" i="3"/>
  <c r="C110" i="3"/>
  <c r="D110" i="3"/>
  <c r="E110" i="3"/>
  <c r="F110" i="3"/>
  <c r="G110" i="3"/>
  <c r="H110" i="3"/>
  <c r="D3" i="3"/>
  <c r="F17" i="3"/>
  <c r="C17" i="3"/>
  <c r="G3" i="3"/>
  <c r="E17" i="3"/>
  <c r="G17" i="3"/>
  <c r="H17" i="3"/>
  <c r="D17" i="3"/>
  <c r="H3" i="3"/>
  <c r="E3" i="3"/>
  <c r="F3" i="3"/>
  <c r="C3" i="3"/>
  <c r="G62" i="3"/>
  <c r="G65" i="3" s="1"/>
  <c r="G66" i="3" s="1"/>
  <c r="B17" i="3"/>
  <c r="B3" i="3"/>
  <c r="H66" i="3"/>
  <c r="B66" i="3"/>
  <c r="C195" i="3"/>
  <c r="C83" i="3"/>
  <c r="B83" i="3"/>
  <c r="E2" i="3"/>
  <c r="D83" i="3"/>
  <c r="D195" i="2"/>
  <c r="D171" i="2"/>
  <c r="F2" i="2"/>
  <c r="F69" i="2" s="1"/>
  <c r="E70" i="2"/>
  <c r="E70" i="3" s="1"/>
  <c r="E72" i="2"/>
  <c r="E72" i="3" s="1"/>
  <c r="E71" i="2"/>
  <c r="E71" i="3" s="1"/>
  <c r="G66" i="2"/>
  <c r="F66" i="2"/>
  <c r="E66" i="2"/>
  <c r="C66" i="2"/>
  <c r="B66" i="2"/>
  <c r="H66" i="2"/>
  <c r="D66" i="2"/>
  <c r="E177" i="2" l="1"/>
  <c r="D177" i="3"/>
  <c r="C171" i="3"/>
  <c r="C172" i="3" s="1"/>
  <c r="C172" i="2"/>
  <c r="B195" i="2"/>
  <c r="B210" i="2" s="1"/>
  <c r="B218" i="2" s="1"/>
  <c r="B194" i="3"/>
  <c r="B195" i="3" s="1"/>
  <c r="B210" i="3" s="1"/>
  <c r="E171" i="3"/>
  <c r="E172" i="2"/>
  <c r="C194" i="3"/>
  <c r="C195" i="2"/>
  <c r="C210" i="2" s="1"/>
  <c r="C218" i="2" s="1"/>
  <c r="D172" i="2"/>
  <c r="D171" i="3"/>
  <c r="D172" i="3" s="1"/>
  <c r="F171" i="2"/>
  <c r="F69" i="3"/>
  <c r="F194" i="2"/>
  <c r="F194" i="3" s="1"/>
  <c r="H133" i="1"/>
  <c r="H210" i="1" s="1"/>
  <c r="H218" i="1" s="1"/>
  <c r="H127" i="3"/>
  <c r="H133" i="3" s="1"/>
  <c r="G133" i="1"/>
  <c r="G210" i="1" s="1"/>
  <c r="G218" i="1" s="1"/>
  <c r="G127" i="3"/>
  <c r="G133" i="3" s="1"/>
  <c r="F133" i="1"/>
  <c r="F210" i="1" s="1"/>
  <c r="F218" i="1" s="1"/>
  <c r="F127" i="3"/>
  <c r="F133" i="3" s="1"/>
  <c r="E133" i="1"/>
  <c r="E210" i="1" s="1"/>
  <c r="E218" i="1" s="1"/>
  <c r="E127" i="3"/>
  <c r="E133" i="3" s="1"/>
  <c r="D133" i="1"/>
  <c r="D127" i="3"/>
  <c r="D133" i="3" s="1"/>
  <c r="D210" i="1"/>
  <c r="D218" i="1" s="1"/>
  <c r="B218" i="3"/>
  <c r="C210" i="3"/>
  <c r="C218" i="3" s="1"/>
  <c r="D195" i="3"/>
  <c r="F2" i="3"/>
  <c r="G117" i="3"/>
  <c r="D210" i="2"/>
  <c r="D218" i="2" s="1"/>
  <c r="F70" i="2"/>
  <c r="F70" i="3" s="1"/>
  <c r="G2" i="2"/>
  <c r="F72" i="2"/>
  <c r="F72" i="3" s="1"/>
  <c r="F71" i="2"/>
  <c r="F71" i="3" s="1"/>
  <c r="E83" i="2"/>
  <c r="F177" i="2" l="1"/>
  <c r="E195" i="2"/>
  <c r="E210" i="2" s="1"/>
  <c r="E218" i="2" s="1"/>
  <c r="E177" i="3"/>
  <c r="F171" i="3"/>
  <c r="F172" i="2"/>
  <c r="D210" i="3"/>
  <c r="D218" i="3" s="1"/>
  <c r="D225" i="3" s="1"/>
  <c r="B225" i="3"/>
  <c r="B224" i="3"/>
  <c r="C223" i="3" s="1"/>
  <c r="C224" i="3" s="1"/>
  <c r="D223" i="3" s="1"/>
  <c r="C225" i="3"/>
  <c r="E83" i="3"/>
  <c r="E195" i="3"/>
  <c r="E172" i="3"/>
  <c r="G2" i="3"/>
  <c r="G69" i="2"/>
  <c r="G72" i="2"/>
  <c r="G72" i="3" s="1"/>
  <c r="G71" i="2"/>
  <c r="G71" i="3" s="1"/>
  <c r="G70" i="2"/>
  <c r="G70" i="3" s="1"/>
  <c r="H2" i="2"/>
  <c r="F83" i="2"/>
  <c r="F195" i="2" l="1"/>
  <c r="F210" i="2" s="1"/>
  <c r="F218" i="2" s="1"/>
  <c r="G177" i="2"/>
  <c r="F177" i="3"/>
  <c r="G69" i="3"/>
  <c r="G194" i="2"/>
  <c r="G194" i="3" s="1"/>
  <c r="D224" i="3"/>
  <c r="E223" i="3" s="1"/>
  <c r="E210" i="3"/>
  <c r="E218" i="3" s="1"/>
  <c r="F172" i="3"/>
  <c r="F195" i="3"/>
  <c r="F83" i="3"/>
  <c r="H2" i="3"/>
  <c r="G83" i="2"/>
  <c r="G171" i="2"/>
  <c r="H69" i="2"/>
  <c r="H72" i="2"/>
  <c r="H72" i="3" s="1"/>
  <c r="H71" i="2"/>
  <c r="H71" i="3" s="1"/>
  <c r="H70" i="2"/>
  <c r="H70" i="3" s="1"/>
  <c r="H177" i="2" l="1"/>
  <c r="G195" i="2"/>
  <c r="G210" i="2" s="1"/>
  <c r="G177" i="3"/>
  <c r="G172" i="2"/>
  <c r="G171" i="3"/>
  <c r="H69" i="3"/>
  <c r="H194" i="2"/>
  <c r="H194" i="3" s="1"/>
  <c r="E225" i="3"/>
  <c r="E224" i="3"/>
  <c r="F223" i="3" s="1"/>
  <c r="F210" i="3"/>
  <c r="F218" i="3" s="1"/>
  <c r="F225" i="3" s="1"/>
  <c r="G195" i="3"/>
  <c r="G83" i="3"/>
  <c r="G172" i="3"/>
  <c r="H83" i="2"/>
  <c r="H171" i="2"/>
  <c r="G218" i="2"/>
  <c r="H177" i="3" l="1"/>
  <c r="H195" i="2"/>
  <c r="H210" i="2" s="1"/>
  <c r="H172" i="2"/>
  <c r="H171" i="3"/>
  <c r="F224" i="3"/>
  <c r="G223" i="3" s="1"/>
  <c r="G210" i="3"/>
  <c r="G218" i="3" s="1"/>
  <c r="H172" i="3"/>
  <c r="H83" i="3"/>
  <c r="H195" i="3"/>
  <c r="H218" i="2"/>
  <c r="G225" i="3" l="1"/>
  <c r="G224" i="3"/>
  <c r="H223" i="3" s="1"/>
  <c r="H210" i="3"/>
  <c r="H218" i="3" s="1"/>
  <c r="H225" i="3" s="1"/>
  <c r="H224" i="3" l="1"/>
</calcChain>
</file>

<file path=xl/sharedStrings.xml><?xml version="1.0" encoding="utf-8"?>
<sst xmlns="http://schemas.openxmlformats.org/spreadsheetml/2006/main" count="632" uniqueCount="194">
  <si>
    <t>Statewide Base (w/ District Adj)</t>
  </si>
  <si>
    <t>Total Students (FTEs)</t>
  </si>
  <si>
    <t>28-29</t>
  </si>
  <si>
    <t>Kinder</t>
  </si>
  <si>
    <t>DANN (NEW CAMPUS)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</si>
  <si>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</si>
  <si>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</si>
  <si>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</si>
  <si>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</si>
  <si>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</si>
  <si>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</si>
  <si>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</si>
  <si>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</si>
  <si>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</si>
  <si>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</si>
  <si>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</si>
  <si>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</si>
  <si>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 xml:space="preserve">Funding Based off of Prior Year Numbers </t>
  </si>
  <si>
    <t>SPED Count</t>
  </si>
  <si>
    <t>EL Count</t>
  </si>
  <si>
    <t>GATE Count</t>
  </si>
  <si>
    <t xml:space="preserve">At-Risk </t>
  </si>
  <si>
    <t>FRL %</t>
  </si>
  <si>
    <t>Teaching Staff</t>
  </si>
  <si>
    <t>Classroom Teachers</t>
  </si>
  <si>
    <t>SPED Teachers</t>
  </si>
  <si>
    <t>Art Teacher</t>
  </si>
  <si>
    <t>Music</t>
  </si>
  <si>
    <t>PE Teacher</t>
  </si>
  <si>
    <t>Technology (STEM)</t>
  </si>
  <si>
    <t>Spanish / Language</t>
  </si>
  <si>
    <t>Additional Elective Teachers</t>
  </si>
  <si>
    <t>Gate Teacher</t>
  </si>
  <si>
    <t xml:space="preserve">     Total Teaching Staff</t>
  </si>
  <si>
    <t>Admin &amp; Support Staff</t>
  </si>
  <si>
    <t>Principal</t>
  </si>
  <si>
    <t>Assistant Principal</t>
  </si>
  <si>
    <t>Community Involvement/ELL Coordinator</t>
  </si>
  <si>
    <t>Dean</t>
  </si>
  <si>
    <t>Curriculum Coach</t>
  </si>
  <si>
    <t>School Counselor</t>
  </si>
  <si>
    <t>Social Worker/ Mental Health</t>
  </si>
  <si>
    <t>Office Manager/Banker</t>
  </si>
  <si>
    <t>Registrar</t>
  </si>
  <si>
    <t>Clinic Aide/ FASA</t>
  </si>
  <si>
    <t>Receptionist</t>
  </si>
  <si>
    <t>Teacher Assistants</t>
  </si>
  <si>
    <t>Custodial / Security</t>
  </si>
  <si>
    <t>Reading Interventionist</t>
  </si>
  <si>
    <t>Cafeteria Manager</t>
  </si>
  <si>
    <t>Parent Engagement Coordinator</t>
  </si>
  <si>
    <t>SPED Facilitator</t>
  </si>
  <si>
    <t>Speech Pathologist</t>
  </si>
  <si>
    <t>School Psychologist</t>
  </si>
  <si>
    <t>OT / PT</t>
  </si>
  <si>
    <t>School Nurse</t>
  </si>
  <si>
    <t>On Campus Sub</t>
  </si>
  <si>
    <t>Other: IT</t>
  </si>
  <si>
    <t xml:space="preserve">     Total Admin &amp; Support Staff</t>
  </si>
  <si>
    <t>Total # Teachers and instruction</t>
  </si>
  <si>
    <t>Total # Admin &amp; Support</t>
  </si>
  <si>
    <t>Total Staff</t>
  </si>
  <si>
    <t>Revenues</t>
  </si>
  <si>
    <t>Per Pupil  (PCFP Funding)</t>
  </si>
  <si>
    <t>ELL</t>
  </si>
  <si>
    <t>GATE</t>
  </si>
  <si>
    <t>At-Risk</t>
  </si>
  <si>
    <t>Auxiliary</t>
  </si>
  <si>
    <t>Local SPED</t>
  </si>
  <si>
    <t>26-27</t>
  </si>
  <si>
    <t xml:space="preserve">State SPED </t>
  </si>
  <si>
    <t>Federal SPED</t>
  </si>
  <si>
    <t>27-28</t>
  </si>
  <si>
    <t>Interest Income</t>
  </si>
  <si>
    <t>Grants</t>
  </si>
  <si>
    <t>29-30</t>
  </si>
  <si>
    <t xml:space="preserve">In-Kind / Donations </t>
  </si>
  <si>
    <t>30-31</t>
  </si>
  <si>
    <t>Student Generated (SGF) / PRE-K</t>
  </si>
  <si>
    <t>31-32</t>
  </si>
  <si>
    <t>NSLP - Breakfast</t>
  </si>
  <si>
    <t>32-33</t>
  </si>
  <si>
    <t>NSLP - Lunch</t>
  </si>
  <si>
    <t>Total Revenues</t>
  </si>
  <si>
    <t>Use of other funds</t>
  </si>
  <si>
    <t>Use of beginning Funds</t>
  </si>
  <si>
    <t>Project Funds</t>
  </si>
  <si>
    <t>Total Use of Other Funds</t>
  </si>
  <si>
    <t>Personnel Expenditures</t>
  </si>
  <si>
    <t xml:space="preserve">Personnel - Support </t>
  </si>
  <si>
    <t>Asst. Principal</t>
  </si>
  <si>
    <t>Social Worker/Mental Health</t>
  </si>
  <si>
    <t>Student Support / Dean</t>
  </si>
  <si>
    <t>Office Mgr. &amp; Registrar / Banker</t>
  </si>
  <si>
    <t>Office Asst / Receptionist</t>
  </si>
  <si>
    <t>Parent Engagement Corr.</t>
  </si>
  <si>
    <t>Custodial/Security</t>
  </si>
  <si>
    <t>NSLP Personnel</t>
  </si>
  <si>
    <t>SPED OT / PT</t>
  </si>
  <si>
    <t>Speech Path</t>
  </si>
  <si>
    <t>School Psych</t>
  </si>
  <si>
    <t>IT</t>
  </si>
  <si>
    <t>Total Wages - Support</t>
  </si>
  <si>
    <t>PERS - 36.75%</t>
  </si>
  <si>
    <t>Ins/ Taxes / Other Benefits</t>
  </si>
  <si>
    <t xml:space="preserve">Retention </t>
  </si>
  <si>
    <t>Holiday</t>
  </si>
  <si>
    <t>Stipends</t>
  </si>
  <si>
    <t>Tuition Reimbursements</t>
  </si>
  <si>
    <t>Total Benefits - Support</t>
  </si>
  <si>
    <t xml:space="preserve">Personnel - Instruction </t>
  </si>
  <si>
    <t>Instructional Coach</t>
  </si>
  <si>
    <t>ELL Coordinator</t>
  </si>
  <si>
    <t>Teachers</t>
  </si>
  <si>
    <t>Loan Repayments</t>
  </si>
  <si>
    <t>Instructional Asst.</t>
  </si>
  <si>
    <t>Total Wages - Instruction</t>
  </si>
  <si>
    <t xml:space="preserve">PERS </t>
  </si>
  <si>
    <t>PTO Buyouts/Stipends</t>
  </si>
  <si>
    <t>Total Benefits - Instruction</t>
  </si>
  <si>
    <t>Material &amp; Supplies - Instruction</t>
  </si>
  <si>
    <t xml:space="preserve">Consumables </t>
  </si>
  <si>
    <t>Dual Enrollment - Student Fees/Textbooks</t>
  </si>
  <si>
    <t>Cash instead of Zion Lease - Curriculum/Tech/Furniture</t>
  </si>
  <si>
    <t>Classroom Supplies</t>
  </si>
  <si>
    <t>Copier Supplies</t>
  </si>
  <si>
    <t>SPED Supplies</t>
  </si>
  <si>
    <t>Total</t>
  </si>
  <si>
    <t>Material &amp; Supplies - Support</t>
  </si>
  <si>
    <t>Office Supplies</t>
  </si>
  <si>
    <t>Nursing Supplies</t>
  </si>
  <si>
    <t>Athletics/Extra Curricular</t>
  </si>
  <si>
    <t>Custodial Supplies</t>
  </si>
  <si>
    <t>Purchased Services - Instruction</t>
  </si>
  <si>
    <t>Contracted Services: Other Professional Services</t>
  </si>
  <si>
    <t>Contracted Services: SPED</t>
  </si>
  <si>
    <t xml:space="preserve">Contracted Services: Substitute Services </t>
  </si>
  <si>
    <t>Contracted Services: Transportation</t>
  </si>
  <si>
    <t xml:space="preserve">Affiliation Fee - Inc. </t>
  </si>
  <si>
    <t>Affiliation Fee - Professional Development</t>
  </si>
  <si>
    <t xml:space="preserve">Professional Development </t>
  </si>
  <si>
    <t>Purchased Services - Support</t>
  </si>
  <si>
    <t>Contracted Services: Security</t>
  </si>
  <si>
    <t>Management Fee (Academica Nevada)</t>
  </si>
  <si>
    <t>Payroll Services</t>
  </si>
  <si>
    <t>Audit/Tax</t>
  </si>
  <si>
    <t>Legal Fees</t>
  </si>
  <si>
    <t xml:space="preserve">IT Services </t>
  </si>
  <si>
    <t>IT Set-up Fees</t>
  </si>
  <si>
    <t xml:space="preserve">State Administrative Fee </t>
  </si>
  <si>
    <t>General Operations - Support</t>
  </si>
  <si>
    <t>Communications (phone &amp; Internet)</t>
  </si>
  <si>
    <t>Postage</t>
  </si>
  <si>
    <t>Website</t>
  </si>
  <si>
    <t>Copier / Printing</t>
  </si>
  <si>
    <t>Infinite Campus</t>
  </si>
  <si>
    <t>Insurances</t>
  </si>
  <si>
    <t xml:space="preserve">NSLP - Breakfast </t>
  </si>
  <si>
    <t>Advertising/Marketing</t>
  </si>
  <si>
    <t xml:space="preserve">NSLP - Lunch </t>
  </si>
  <si>
    <t xml:space="preserve">Travel </t>
  </si>
  <si>
    <t>Background and Fingerprinting</t>
  </si>
  <si>
    <t>Dues and Fees</t>
  </si>
  <si>
    <t>Contracted Services: Graduation</t>
  </si>
  <si>
    <t>Cap Lease - Interest</t>
  </si>
  <si>
    <t>Cap Lease - Principal</t>
  </si>
  <si>
    <t>Cap Lease - Buyout</t>
  </si>
  <si>
    <t>SGF / PreK Expenditures</t>
  </si>
  <si>
    <t>Misc. Purchases</t>
  </si>
  <si>
    <t>Contingencies/Other Purchases</t>
  </si>
  <si>
    <t>Contracted Janitorial Services</t>
  </si>
  <si>
    <t>Facility Maintenance/ Repairs/ Capital Outlay</t>
  </si>
  <si>
    <t>Facilities - Support</t>
  </si>
  <si>
    <t>Snow removal</t>
  </si>
  <si>
    <t>Electricity</t>
  </si>
  <si>
    <t>Lawn Care</t>
  </si>
  <si>
    <t>Natural Gas</t>
  </si>
  <si>
    <t>AC Maintenance &amp; Repair</t>
  </si>
  <si>
    <t>Water / Sewer</t>
  </si>
  <si>
    <t>Garbage/Disposal</t>
  </si>
  <si>
    <t>Fire and Security alarms</t>
  </si>
  <si>
    <t>Total Expenditures Before Building Payments</t>
  </si>
  <si>
    <t>Building Payments</t>
  </si>
  <si>
    <t xml:space="preserve">Scheduled Bond Payment </t>
  </si>
  <si>
    <t>Net Surplus (Loss)</t>
  </si>
  <si>
    <t>DANN K-8</t>
  </si>
  <si>
    <t>DANN - Systemwide</t>
  </si>
  <si>
    <t xml:space="preserve">Lease Payment </t>
  </si>
  <si>
    <t>Lease Payment (UNR land) 2% esc. included</t>
  </si>
  <si>
    <t>Fund Balance</t>
  </si>
  <si>
    <t>Ending Balance</t>
  </si>
  <si>
    <t>Beginning Balance (FY26 Unaudited)</t>
  </si>
  <si>
    <t>Borrowings (Bond Proceeds)</t>
  </si>
  <si>
    <t xml:space="preserve">Scheduled Borrowed Capitalized Interest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</si>
</sst>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4E291"/>
        <bgColor rgb="FF84E29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9F2D0"/>
        <bgColor rgb="FFD9F2D0"/>
      </patternFill>
    </fill>
    <fill>
      <patternFill patternType="solid">
        <fgColor rgb="FFFAE2D5"/>
        <bgColor rgb="FFFAE2D5"/>
      </patternFill>
    </fill>
    <fill>
      <patternFill patternType="solid">
        <fgColor rgb="FFFFFFCC"/>
        <bgColor rgb="FFFFFFCC"/>
      </patternFill>
    </fill>
    <fill>
      <patternFill patternType="solid">
        <fgColor rgb="FFCAEDFB"/>
        <bgColor rgb="FFCAEDFB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164" fontId="3" fillId="0" borderId="2" xfId="0" applyNumberFormat="1" applyFont="1" applyBorder="1"/>
    <xf numFmtId="0" fontId="3" fillId="0" borderId="3" xfId="0" applyFont="1" applyBorder="1" applyAlignment="1">
      <alignment horizontal="right"/>
    </xf>
    <xf numFmtId="165" fontId="2" fillId="0" borderId="2" xfId="0" applyNumberFormat="1" applyFont="1" applyBorder="1"/>
    <xf numFmtId="165" fontId="3" fillId="0" borderId="2" xfId="0" applyNumberFormat="1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9" fontId="3" fillId="0" borderId="2" xfId="0" applyNumberFormat="1" applyFont="1" applyBorder="1"/>
    <xf numFmtId="0" fontId="2" fillId="2" borderId="2" xfId="0" applyFont="1" applyFill="1" applyBorder="1"/>
    <xf numFmtId="0" fontId="3" fillId="0" borderId="3" xfId="0" applyFont="1" applyBorder="1"/>
    <xf numFmtId="43" fontId="3" fillId="0" borderId="2" xfId="0" applyNumberFormat="1" applyFont="1" applyBorder="1"/>
    <xf numFmtId="0" fontId="3" fillId="0" borderId="3" xfId="0" applyFont="1" applyBorder="1" applyAlignment="1">
      <alignment horizontal="left"/>
    </xf>
    <xf numFmtId="43" fontId="2" fillId="2" borderId="2" xfId="0" applyNumberFormat="1" applyFont="1" applyFill="1" applyBorder="1"/>
    <xf numFmtId="0" fontId="2" fillId="0" borderId="3" xfId="0" applyFont="1" applyBorder="1"/>
    <xf numFmtId="0" fontId="2" fillId="4" borderId="3" xfId="0" applyFont="1" applyFill="1" applyBorder="1"/>
    <xf numFmtId="165" fontId="3" fillId="0" borderId="1" xfId="0" applyNumberFormat="1" applyFont="1" applyBorder="1"/>
    <xf numFmtId="0" fontId="2" fillId="4" borderId="5" xfId="0" applyFont="1" applyFill="1" applyBorder="1"/>
    <xf numFmtId="43" fontId="2" fillId="0" borderId="5" xfId="0" applyNumberFormat="1" applyFont="1" applyBorder="1"/>
    <xf numFmtId="0" fontId="2" fillId="4" borderId="1" xfId="0" applyFont="1" applyFill="1" applyBorder="1"/>
    <xf numFmtId="43" fontId="2" fillId="0" borderId="2" xfId="0" applyNumberFormat="1" applyFont="1" applyBorder="1"/>
    <xf numFmtId="0" fontId="2" fillId="4" borderId="6" xfId="0" applyFont="1" applyFill="1" applyBorder="1"/>
    <xf numFmtId="43" fontId="2" fillId="0" borderId="6" xfId="0" applyNumberFormat="1" applyFont="1" applyBorder="1"/>
    <xf numFmtId="0" fontId="3" fillId="0" borderId="0" xfId="0" applyFont="1"/>
    <xf numFmtId="0" fontId="2" fillId="5" borderId="7" xfId="0" applyFont="1" applyFill="1" applyBorder="1"/>
    <xf numFmtId="0" fontId="2" fillId="5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165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3" fillId="0" borderId="10" xfId="0" applyFont="1" applyBorder="1" applyAlignment="1">
      <alignment horizontal="left"/>
    </xf>
    <xf numFmtId="0" fontId="2" fillId="5" borderId="2" xfId="0" applyFont="1" applyFill="1" applyBorder="1"/>
    <xf numFmtId="165" fontId="2" fillId="5" borderId="2" xfId="0" applyNumberFormat="1" applyFont="1" applyFill="1" applyBorder="1"/>
    <xf numFmtId="0" fontId="2" fillId="5" borderId="2" xfId="0" applyFont="1" applyFill="1" applyBorder="1" applyAlignment="1">
      <alignment horizontal="center"/>
    </xf>
    <xf numFmtId="41" fontId="3" fillId="0" borderId="9" xfId="0" applyNumberFormat="1" applyFont="1" applyBorder="1"/>
    <xf numFmtId="0" fontId="2" fillId="6" borderId="11" xfId="0" applyFont="1" applyFill="1" applyBorder="1"/>
    <xf numFmtId="0" fontId="2" fillId="6" borderId="12" xfId="0" applyFont="1" applyFill="1" applyBorder="1" applyAlignment="1">
      <alignment horizontal="center"/>
    </xf>
    <xf numFmtId="0" fontId="2" fillId="6" borderId="2" xfId="0" applyFont="1" applyFill="1" applyBorder="1"/>
    <xf numFmtId="0" fontId="3" fillId="6" borderId="2" xfId="0" applyFont="1" applyFill="1" applyBorder="1"/>
    <xf numFmtId="0" fontId="2" fillId="7" borderId="2" xfId="0" applyFont="1" applyFill="1" applyBorder="1" applyAlignment="1">
      <alignment horizontal="right"/>
    </xf>
    <xf numFmtId="165" fontId="2" fillId="7" borderId="2" xfId="0" applyNumberFormat="1" applyFont="1" applyFill="1" applyBorder="1"/>
    <xf numFmtId="165" fontId="3" fillId="0" borderId="0" xfId="0" applyNumberFormat="1" applyFont="1"/>
    <xf numFmtId="165" fontId="2" fillId="6" borderId="13" xfId="0" applyNumberFormat="1" applyFont="1" applyFill="1" applyBorder="1" applyAlignment="1">
      <alignment horizontal="center"/>
    </xf>
    <xf numFmtId="0" fontId="2" fillId="7" borderId="2" xfId="0" applyFont="1" applyFill="1" applyBorder="1"/>
    <xf numFmtId="0" fontId="2" fillId="6" borderId="14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/>
    <xf numFmtId="0" fontId="2" fillId="6" borderId="15" xfId="0" applyFont="1" applyFill="1" applyBorder="1" applyAlignment="1">
      <alignment horizontal="left"/>
    </xf>
    <xf numFmtId="165" fontId="2" fillId="6" borderId="16" xfId="0" applyNumberFormat="1" applyFont="1" applyFill="1" applyBorder="1"/>
    <xf numFmtId="165" fontId="3" fillId="6" borderId="15" xfId="0" applyNumberFormat="1" applyFont="1" applyFill="1" applyBorder="1"/>
    <xf numFmtId="0" fontId="3" fillId="0" borderId="17" xfId="0" applyFont="1" applyBorder="1"/>
    <xf numFmtId="165" fontId="3" fillId="0" borderId="17" xfId="0" applyNumberFormat="1" applyFont="1" applyBorder="1"/>
    <xf numFmtId="0" fontId="3" fillId="0" borderId="18" xfId="0" applyFont="1" applyBorder="1"/>
    <xf numFmtId="0" fontId="2" fillId="8" borderId="19" xfId="0" applyFont="1" applyFill="1" applyBorder="1" applyAlignment="1">
      <alignment horizontal="left"/>
    </xf>
    <xf numFmtId="165" fontId="2" fillId="8" borderId="19" xfId="0" applyNumberFormat="1" applyFont="1" applyFill="1" applyBorder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left"/>
    </xf>
    <xf numFmtId="43" fontId="3" fillId="3" borderId="2" xfId="0" applyNumberFormat="1" applyFont="1" applyFill="1" applyBorder="1"/>
    <xf numFmtId="165" fontId="4" fillId="0" borderId="20" xfId="1" applyNumberFormat="1" applyFont="1" applyFill="1" applyBorder="1"/>
    <xf numFmtId="165" fontId="4" fillId="0" borderId="20" xfId="1" applyNumberFormat="1" applyFont="1" applyBorder="1"/>
    <xf numFmtId="165" fontId="4" fillId="0" borderId="21" xfId="1" applyNumberFormat="1" applyFont="1" applyBorder="1"/>
    <xf numFmtId="165" fontId="4" fillId="0" borderId="22" xfId="1" applyNumberFormat="1" applyFont="1" applyBorder="1"/>
    <xf numFmtId="165" fontId="4" fillId="0" borderId="21" xfId="1" applyNumberFormat="1" applyFont="1" applyFill="1" applyBorder="1"/>
    <xf numFmtId="9" fontId="3" fillId="0" borderId="2" xfId="2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93DD5-3F29-4402-92AB-8F0ACE1B6EDA}">
  <dimension ref="A1:H1002"/>
  <sheetViews>
    <sheetView topLeftCell="A193" zoomScale="85" zoomScaleNormal="85" workbookViewId="0">
      <selection activeCell="B223" sqref="B223"/>
    </sheetView>
  </sheetViews>
  <sheetFormatPr defaultColWidth="12.6640625" defaultRowHeight="15" customHeight="1" x14ac:dyDescent="0.3"/>
  <cols>
    <col min="1" max="1" width="55.77734375" style="26" customWidth="1"/>
    <col min="2" max="8" width="19.77734375" style="26" customWidth="1"/>
    <col min="9" max="20" width="8.6640625" style="26" customWidth="1"/>
    <col min="21" max="16384" width="12.6640625" style="26"/>
  </cols>
  <sheetData>
    <row r="1" spans="1:8" ht="15.75" customHeight="1" x14ac:dyDescent="0.3">
      <c r="A1" s="1" t="s">
        <v>185</v>
      </c>
      <c r="B1" s="1" t="s">
        <v>69</v>
      </c>
      <c r="C1" s="1" t="s">
        <v>72</v>
      </c>
      <c r="D1" s="1" t="s">
        <v>2</v>
      </c>
      <c r="E1" s="1" t="s">
        <v>75</v>
      </c>
      <c r="F1" s="1" t="s">
        <v>77</v>
      </c>
      <c r="G1" s="1" t="s">
        <v>79</v>
      </c>
      <c r="H1" s="1" t="s">
        <v>81</v>
      </c>
    </row>
    <row r="2" spans="1:8" ht="15.75" customHeight="1" x14ac:dyDescent="0.3">
      <c r="A2" s="2" t="s">
        <v>0</v>
      </c>
      <c r="B2" s="3">
        <v>9486</v>
      </c>
      <c r="C2" s="3">
        <v>9723</v>
      </c>
      <c r="D2" s="3">
        <f>C2*1.025</f>
        <v>9966.0749999999989</v>
      </c>
      <c r="E2" s="3">
        <f t="shared" ref="E2:H2" si="0">D2*1.025</f>
        <v>10215.226874999998</v>
      </c>
      <c r="F2" s="3">
        <f t="shared" si="0"/>
        <v>10470.607546874997</v>
      </c>
      <c r="G2" s="3">
        <f t="shared" si="0"/>
        <v>10732.372735546871</v>
      </c>
      <c r="H2" s="3">
        <f t="shared" si="0"/>
        <v>11000.682053935541</v>
      </c>
    </row>
    <row r="3" spans="1:8" ht="15.75" customHeight="1" x14ac:dyDescent="0.3">
      <c r="A3" s="4" t="s">
        <v>1</v>
      </c>
      <c r="B3" s="5">
        <f>SUM(B4:B16)</f>
        <v>990</v>
      </c>
      <c r="C3" s="5">
        <f t="shared" ref="C3" si="1">SUM(C4:C16)</f>
        <v>990</v>
      </c>
      <c r="D3" s="5">
        <f>SUM(D4:D16)</f>
        <v>990</v>
      </c>
      <c r="E3" s="5">
        <f t="shared" ref="E3:H3" si="2">SUM(E4:E16)</f>
        <v>990</v>
      </c>
      <c r="F3" s="5">
        <f t="shared" si="2"/>
        <v>990</v>
      </c>
      <c r="G3" s="5">
        <f t="shared" si="2"/>
        <v>990</v>
      </c>
      <c r="H3" s="5">
        <f t="shared" si="2"/>
        <v>990</v>
      </c>
    </row>
    <row r="4" spans="1:8" ht="15.75" customHeight="1" x14ac:dyDescent="0.3">
      <c r="A4" s="2" t="s">
        <v>3</v>
      </c>
      <c r="B4" s="6">
        <v>100</v>
      </c>
      <c r="C4" s="6">
        <v>100</v>
      </c>
      <c r="D4" s="6">
        <v>100</v>
      </c>
      <c r="E4" s="6">
        <v>100</v>
      </c>
      <c r="F4" s="6">
        <v>100</v>
      </c>
      <c r="G4" s="6">
        <v>100</v>
      </c>
      <c r="H4" s="6">
        <v>100</v>
      </c>
    </row>
    <row r="5" spans="1:8" ht="15.75" customHeight="1" x14ac:dyDescent="0.3">
      <c r="A5" s="4" t="s">
        <v>5</v>
      </c>
      <c r="B5" s="6">
        <v>104</v>
      </c>
      <c r="C5" s="6">
        <v>104</v>
      </c>
      <c r="D5" s="6">
        <v>104</v>
      </c>
      <c r="E5" s="6">
        <v>104</v>
      </c>
      <c r="F5" s="6">
        <v>104</v>
      </c>
      <c r="G5" s="6">
        <v>104</v>
      </c>
      <c r="H5" s="6">
        <v>104</v>
      </c>
    </row>
    <row r="6" spans="1:8" ht="15.75" customHeight="1" x14ac:dyDescent="0.3">
      <c r="A6" s="4" t="s">
        <v>6</v>
      </c>
      <c r="B6" s="6">
        <v>104</v>
      </c>
      <c r="C6" s="6">
        <v>104</v>
      </c>
      <c r="D6" s="6">
        <v>104</v>
      </c>
      <c r="E6" s="6">
        <v>104</v>
      </c>
      <c r="F6" s="6">
        <v>104</v>
      </c>
      <c r="G6" s="6">
        <v>104</v>
      </c>
      <c r="H6" s="6">
        <v>104</v>
      </c>
    </row>
    <row r="7" spans="1:8" ht="15.75" customHeight="1" x14ac:dyDescent="0.3">
      <c r="A7" s="4" t="s">
        <v>7</v>
      </c>
      <c r="B7" s="6">
        <v>104</v>
      </c>
      <c r="C7" s="6">
        <v>104</v>
      </c>
      <c r="D7" s="6">
        <v>104</v>
      </c>
      <c r="E7" s="6">
        <v>104</v>
      </c>
      <c r="F7" s="6">
        <v>104</v>
      </c>
      <c r="G7" s="6">
        <v>104</v>
      </c>
      <c r="H7" s="6">
        <v>104</v>
      </c>
    </row>
    <row r="8" spans="1:8" ht="15.75" customHeight="1" x14ac:dyDescent="0.3">
      <c r="A8" s="4" t="s">
        <v>8</v>
      </c>
      <c r="B8" s="6">
        <v>104</v>
      </c>
      <c r="C8" s="6">
        <v>104</v>
      </c>
      <c r="D8" s="6">
        <v>104</v>
      </c>
      <c r="E8" s="6">
        <v>104</v>
      </c>
      <c r="F8" s="6">
        <v>104</v>
      </c>
      <c r="G8" s="6">
        <v>104</v>
      </c>
      <c r="H8" s="6">
        <v>104</v>
      </c>
    </row>
    <row r="9" spans="1:8" ht="15.75" customHeight="1" x14ac:dyDescent="0.3">
      <c r="A9" s="4" t="s">
        <v>9</v>
      </c>
      <c r="B9" s="6">
        <v>108</v>
      </c>
      <c r="C9" s="6">
        <v>108</v>
      </c>
      <c r="D9" s="6">
        <v>108</v>
      </c>
      <c r="E9" s="6">
        <v>108</v>
      </c>
      <c r="F9" s="6">
        <v>108</v>
      </c>
      <c r="G9" s="6">
        <v>108</v>
      </c>
      <c r="H9" s="6">
        <v>108</v>
      </c>
    </row>
    <row r="10" spans="1:8" ht="15.75" customHeight="1" x14ac:dyDescent="0.3">
      <c r="A10" s="4" t="s">
        <v>10</v>
      </c>
      <c r="B10" s="6">
        <v>123</v>
      </c>
      <c r="C10" s="6">
        <v>123</v>
      </c>
      <c r="D10" s="6">
        <v>123</v>
      </c>
      <c r="E10" s="6">
        <v>123</v>
      </c>
      <c r="F10" s="6">
        <v>123</v>
      </c>
      <c r="G10" s="6">
        <v>123</v>
      </c>
      <c r="H10" s="6">
        <v>123</v>
      </c>
    </row>
    <row r="11" spans="1:8" ht="15.75" customHeight="1" x14ac:dyDescent="0.3">
      <c r="A11" s="4" t="s">
        <v>11</v>
      </c>
      <c r="B11" s="6">
        <v>123</v>
      </c>
      <c r="C11" s="6">
        <v>123</v>
      </c>
      <c r="D11" s="6">
        <v>123</v>
      </c>
      <c r="E11" s="6">
        <v>123</v>
      </c>
      <c r="F11" s="6">
        <v>123</v>
      </c>
      <c r="G11" s="6">
        <v>123</v>
      </c>
      <c r="H11" s="6">
        <v>123</v>
      </c>
    </row>
    <row r="12" spans="1:8" ht="15.75" customHeight="1" x14ac:dyDescent="0.3">
      <c r="A12" s="4" t="s">
        <v>12</v>
      </c>
      <c r="B12" s="6">
        <v>120</v>
      </c>
      <c r="C12" s="6">
        <v>120</v>
      </c>
      <c r="D12" s="6">
        <v>120</v>
      </c>
      <c r="E12" s="6">
        <v>120</v>
      </c>
      <c r="F12" s="6">
        <v>120</v>
      </c>
      <c r="G12" s="6">
        <v>120</v>
      </c>
      <c r="H12" s="6">
        <v>120</v>
      </c>
    </row>
    <row r="13" spans="1:8" ht="15.75" customHeight="1" x14ac:dyDescent="0.3">
      <c r="A13" s="4" t="s">
        <v>13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ht="15.75" customHeight="1" x14ac:dyDescent="0.3">
      <c r="A14" s="4" t="s">
        <v>14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ht="15.75" customHeight="1" x14ac:dyDescent="0.3">
      <c r="A15" s="4" t="s">
        <v>15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ht="15.75" customHeight="1" x14ac:dyDescent="0.3">
      <c r="A16" s="4" t="s">
        <v>16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ht="15.75" customHeight="1" x14ac:dyDescent="0.3">
      <c r="A17" s="7" t="s">
        <v>1</v>
      </c>
      <c r="B17" s="5">
        <f>SUM(B4:B16)</f>
        <v>990</v>
      </c>
      <c r="C17" s="5">
        <f t="shared" ref="C17" si="3">SUM(C4:C16)</f>
        <v>990</v>
      </c>
      <c r="D17" s="5">
        <f>SUM(D4:D16)</f>
        <v>990</v>
      </c>
      <c r="E17" s="5">
        <f t="shared" ref="E17:H17" si="4">SUM(E4:E16)</f>
        <v>990</v>
      </c>
      <c r="F17" s="5">
        <f t="shared" si="4"/>
        <v>990</v>
      </c>
      <c r="G17" s="5">
        <f t="shared" si="4"/>
        <v>990</v>
      </c>
      <c r="H17" s="5">
        <f t="shared" si="4"/>
        <v>990</v>
      </c>
    </row>
    <row r="18" spans="1:8" ht="15.75" customHeight="1" x14ac:dyDescent="0.3">
      <c r="A18" s="8"/>
    </row>
    <row r="19" spans="1:8" ht="15.75" customHeight="1" x14ac:dyDescent="0.3">
      <c r="A19" s="8"/>
    </row>
    <row r="20" spans="1:8" ht="15.75" customHeight="1" x14ac:dyDescent="0.3">
      <c r="A20" s="9" t="s">
        <v>17</v>
      </c>
      <c r="B20" s="10" t="str">
        <f>B1</f>
        <v>26-27</v>
      </c>
      <c r="C20" s="10" t="str">
        <f t="shared" ref="C20:H20" si="5">C1</f>
        <v>27-28</v>
      </c>
      <c r="D20" s="10" t="str">
        <f t="shared" si="5"/>
        <v>28-29</v>
      </c>
      <c r="E20" s="10" t="str">
        <f t="shared" si="5"/>
        <v>29-30</v>
      </c>
      <c r="F20" s="10" t="str">
        <f t="shared" si="5"/>
        <v>30-31</v>
      </c>
      <c r="G20" s="10" t="str">
        <f t="shared" si="5"/>
        <v>31-32</v>
      </c>
      <c r="H20" s="10" t="str">
        <f t="shared" si="5"/>
        <v>32-33</v>
      </c>
    </row>
    <row r="21" spans="1:8" ht="15.75" customHeight="1" x14ac:dyDescent="0.3">
      <c r="A21" s="4" t="s">
        <v>18</v>
      </c>
      <c r="B21" s="6">
        <v>100</v>
      </c>
      <c r="C21" s="6">
        <v>100</v>
      </c>
      <c r="D21" s="6">
        <v>100</v>
      </c>
      <c r="E21" s="6">
        <v>100</v>
      </c>
      <c r="F21" s="6">
        <v>100</v>
      </c>
      <c r="G21" s="6">
        <v>100</v>
      </c>
      <c r="H21" s="6">
        <v>100</v>
      </c>
    </row>
    <row r="22" spans="1:8" ht="15.75" customHeight="1" x14ac:dyDescent="0.3">
      <c r="A22" s="4" t="s">
        <v>19</v>
      </c>
      <c r="B22" s="6">
        <v>11</v>
      </c>
      <c r="C22" s="6">
        <v>11</v>
      </c>
      <c r="D22" s="6">
        <v>11</v>
      </c>
      <c r="E22" s="6">
        <v>11</v>
      </c>
      <c r="F22" s="6">
        <v>11</v>
      </c>
      <c r="G22" s="6">
        <v>11</v>
      </c>
      <c r="H22" s="6">
        <v>11</v>
      </c>
    </row>
    <row r="23" spans="1:8" ht="15.75" customHeight="1" x14ac:dyDescent="0.3">
      <c r="A23" s="4" t="s">
        <v>20</v>
      </c>
      <c r="B23" s="6">
        <v>86</v>
      </c>
      <c r="C23" s="6">
        <v>86</v>
      </c>
      <c r="D23" s="6">
        <v>86</v>
      </c>
      <c r="E23" s="6">
        <v>86</v>
      </c>
      <c r="F23" s="6">
        <v>86</v>
      </c>
      <c r="G23" s="6">
        <v>86</v>
      </c>
      <c r="H23" s="6">
        <v>86</v>
      </c>
    </row>
    <row r="24" spans="1:8" ht="15.75" customHeight="1" x14ac:dyDescent="0.3">
      <c r="A24" s="4" t="s">
        <v>21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ht="15.75" customHeight="1" x14ac:dyDescent="0.3">
      <c r="A25" s="4" t="s">
        <v>22</v>
      </c>
      <c r="B25" s="11">
        <v>7.5999999999999998E-2</v>
      </c>
      <c r="C25" s="11">
        <v>7.5999999999999998E-2</v>
      </c>
      <c r="D25" s="11">
        <v>7.5999999999999998E-2</v>
      </c>
      <c r="E25" s="11">
        <v>7.5999999999999998E-2</v>
      </c>
      <c r="F25" s="11">
        <v>7.5999999999999998E-2</v>
      </c>
      <c r="G25" s="11">
        <v>7.5999999999999998E-2</v>
      </c>
      <c r="H25" s="11">
        <v>7.5999999999999998E-2</v>
      </c>
    </row>
    <row r="26" spans="1:8" ht="15.75" customHeight="1" x14ac:dyDescent="0.3">
      <c r="A26" s="12" t="s">
        <v>23</v>
      </c>
      <c r="B26" s="10" t="str">
        <f>B1</f>
        <v>26-27</v>
      </c>
      <c r="C26" s="10" t="str">
        <f t="shared" ref="C26:H26" si="6">C1</f>
        <v>27-28</v>
      </c>
      <c r="D26" s="10" t="str">
        <f t="shared" si="6"/>
        <v>28-29</v>
      </c>
      <c r="E26" s="10" t="str">
        <f t="shared" si="6"/>
        <v>29-30</v>
      </c>
      <c r="F26" s="10" t="str">
        <f t="shared" si="6"/>
        <v>30-31</v>
      </c>
      <c r="G26" s="10" t="str">
        <f t="shared" si="6"/>
        <v>31-32</v>
      </c>
      <c r="H26" s="10" t="str">
        <f t="shared" si="6"/>
        <v>32-33</v>
      </c>
    </row>
    <row r="27" spans="1:8" ht="15.75" customHeight="1" x14ac:dyDescent="0.3">
      <c r="A27" s="13" t="s">
        <v>24</v>
      </c>
      <c r="B27" s="14">
        <v>36</v>
      </c>
      <c r="C27" s="14">
        <v>36</v>
      </c>
      <c r="D27" s="14">
        <v>36</v>
      </c>
      <c r="E27" s="14">
        <v>36</v>
      </c>
      <c r="F27" s="14">
        <v>36</v>
      </c>
      <c r="G27" s="14">
        <v>36</v>
      </c>
      <c r="H27" s="14">
        <v>36</v>
      </c>
    </row>
    <row r="28" spans="1:8" ht="15.75" customHeight="1" x14ac:dyDescent="0.3">
      <c r="A28" s="13" t="s">
        <v>25</v>
      </c>
      <c r="B28" s="14">
        <v>3.5</v>
      </c>
      <c r="C28" s="14">
        <v>3.5</v>
      </c>
      <c r="D28" s="14">
        <v>3.5</v>
      </c>
      <c r="E28" s="14">
        <v>3.5</v>
      </c>
      <c r="F28" s="14">
        <v>3.5</v>
      </c>
      <c r="G28" s="14">
        <v>3.5</v>
      </c>
      <c r="H28" s="14">
        <v>3.5</v>
      </c>
    </row>
    <row r="29" spans="1:8" ht="15.75" customHeight="1" x14ac:dyDescent="0.3">
      <c r="A29" s="13" t="s">
        <v>26</v>
      </c>
      <c r="B29" s="14"/>
      <c r="C29" s="14"/>
      <c r="D29" s="14"/>
      <c r="E29" s="14"/>
      <c r="F29" s="14"/>
      <c r="G29" s="14"/>
      <c r="H29" s="14"/>
    </row>
    <row r="30" spans="1:8" ht="15.75" customHeight="1" x14ac:dyDescent="0.3">
      <c r="A30" s="13" t="s">
        <v>27</v>
      </c>
      <c r="B30" s="14"/>
      <c r="C30" s="14"/>
      <c r="D30" s="14"/>
      <c r="E30" s="14"/>
      <c r="F30" s="14"/>
      <c r="G30" s="14"/>
      <c r="H30" s="14"/>
    </row>
    <row r="31" spans="1:8" ht="15.75" customHeight="1" x14ac:dyDescent="0.3">
      <c r="A31" s="13" t="s">
        <v>28</v>
      </c>
      <c r="B31" s="14"/>
      <c r="C31" s="14"/>
      <c r="D31" s="14"/>
      <c r="E31" s="14"/>
      <c r="F31" s="14"/>
      <c r="G31" s="14"/>
      <c r="H31" s="14"/>
    </row>
    <row r="32" spans="1:8" ht="15.75" customHeight="1" x14ac:dyDescent="0.3">
      <c r="A32" s="15" t="s">
        <v>29</v>
      </c>
      <c r="B32" s="14"/>
      <c r="C32" s="14"/>
      <c r="D32" s="14"/>
      <c r="E32" s="14"/>
      <c r="F32" s="14"/>
      <c r="G32" s="14"/>
      <c r="H32" s="14"/>
    </row>
    <row r="33" spans="1:8" ht="15.75" customHeight="1" x14ac:dyDescent="0.3">
      <c r="A33" s="15" t="s">
        <v>30</v>
      </c>
      <c r="B33" s="14"/>
      <c r="C33" s="14"/>
      <c r="D33" s="14"/>
      <c r="E33" s="14"/>
      <c r="F33" s="14"/>
      <c r="G33" s="14"/>
      <c r="H33" s="14"/>
    </row>
    <row r="34" spans="1:8" ht="15.75" customHeight="1" x14ac:dyDescent="0.3">
      <c r="A34" s="15" t="s">
        <v>31</v>
      </c>
      <c r="B34" s="14">
        <v>8</v>
      </c>
      <c r="C34" s="14">
        <v>8</v>
      </c>
      <c r="D34" s="14">
        <v>8</v>
      </c>
      <c r="E34" s="14">
        <v>8</v>
      </c>
      <c r="F34" s="14">
        <v>8</v>
      </c>
      <c r="G34" s="14">
        <v>8</v>
      </c>
      <c r="H34" s="14">
        <v>8</v>
      </c>
    </row>
    <row r="35" spans="1:8" ht="15.75" customHeight="1" x14ac:dyDescent="0.3">
      <c r="A35" s="13" t="s">
        <v>32</v>
      </c>
      <c r="B35" s="14"/>
      <c r="C35" s="14"/>
      <c r="D35" s="14"/>
      <c r="E35" s="14"/>
      <c r="F35" s="14"/>
      <c r="G35" s="14"/>
      <c r="H35" s="14"/>
    </row>
    <row r="36" spans="1:8" ht="15.75" customHeight="1" x14ac:dyDescent="0.3">
      <c r="A36" s="12" t="s">
        <v>33</v>
      </c>
      <c r="B36" s="16">
        <f>SUM(B27:B35)</f>
        <v>47.5</v>
      </c>
      <c r="C36" s="16">
        <f t="shared" ref="C36" si="7">SUM(C27:C35)</f>
        <v>47.5</v>
      </c>
      <c r="D36" s="16">
        <f>SUM(D27:D35)</f>
        <v>47.5</v>
      </c>
      <c r="E36" s="16">
        <f t="shared" ref="E36:H36" si="8">SUM(E27:E35)</f>
        <v>47.5</v>
      </c>
      <c r="F36" s="16">
        <f t="shared" si="8"/>
        <v>47.5</v>
      </c>
      <c r="G36" s="16">
        <f t="shared" si="8"/>
        <v>47.5</v>
      </c>
      <c r="H36" s="16">
        <f t="shared" si="8"/>
        <v>47.5</v>
      </c>
    </row>
    <row r="37" spans="1:8" ht="15.75" customHeight="1" x14ac:dyDescent="0.3">
      <c r="A37" s="17"/>
      <c r="B37" s="6"/>
      <c r="C37" s="6"/>
      <c r="D37" s="6"/>
      <c r="E37" s="6"/>
      <c r="F37" s="6"/>
      <c r="G37" s="6"/>
      <c r="H37" s="6"/>
    </row>
    <row r="38" spans="1:8" ht="15.75" customHeight="1" x14ac:dyDescent="0.3">
      <c r="A38" s="12" t="s">
        <v>34</v>
      </c>
      <c r="B38" s="10" t="str">
        <f>B1</f>
        <v>26-27</v>
      </c>
      <c r="C38" s="10" t="str">
        <f t="shared" ref="C38:H38" si="9">C1</f>
        <v>27-28</v>
      </c>
      <c r="D38" s="10" t="str">
        <f t="shared" si="9"/>
        <v>28-29</v>
      </c>
      <c r="E38" s="10" t="str">
        <f t="shared" si="9"/>
        <v>29-30</v>
      </c>
      <c r="F38" s="10" t="str">
        <f t="shared" si="9"/>
        <v>30-31</v>
      </c>
      <c r="G38" s="10" t="str">
        <f t="shared" si="9"/>
        <v>31-32</v>
      </c>
      <c r="H38" s="10" t="str">
        <f t="shared" si="9"/>
        <v>32-33</v>
      </c>
    </row>
    <row r="39" spans="1:8" ht="15.75" customHeight="1" x14ac:dyDescent="0.3">
      <c r="A39" s="15" t="s">
        <v>35</v>
      </c>
      <c r="B39" s="14">
        <v>1</v>
      </c>
      <c r="C39" s="14">
        <v>1</v>
      </c>
      <c r="D39" s="14">
        <v>1</v>
      </c>
      <c r="E39" s="14">
        <v>1</v>
      </c>
      <c r="F39" s="14">
        <v>1</v>
      </c>
      <c r="G39" s="14">
        <v>1</v>
      </c>
      <c r="H39" s="14">
        <v>1</v>
      </c>
    </row>
    <row r="40" spans="1:8" ht="15.75" customHeight="1" x14ac:dyDescent="0.3">
      <c r="A40" s="15" t="s">
        <v>36</v>
      </c>
      <c r="B40" s="14">
        <v>2</v>
      </c>
      <c r="C40" s="14">
        <v>2</v>
      </c>
      <c r="D40" s="14">
        <v>2</v>
      </c>
      <c r="E40" s="14">
        <v>2</v>
      </c>
      <c r="F40" s="14">
        <v>2</v>
      </c>
      <c r="G40" s="14">
        <v>2</v>
      </c>
      <c r="H40" s="14">
        <v>2</v>
      </c>
    </row>
    <row r="41" spans="1:8" ht="15.75" customHeight="1" x14ac:dyDescent="0.3">
      <c r="A41" s="15" t="s">
        <v>37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</row>
    <row r="42" spans="1:8" ht="15.75" customHeight="1" x14ac:dyDescent="0.3">
      <c r="A42" s="15" t="s">
        <v>38</v>
      </c>
      <c r="B42" s="14">
        <v>1</v>
      </c>
      <c r="C42" s="14">
        <v>1</v>
      </c>
      <c r="D42" s="14">
        <v>1</v>
      </c>
      <c r="E42" s="14">
        <v>1</v>
      </c>
      <c r="F42" s="14">
        <v>1</v>
      </c>
      <c r="G42" s="14">
        <v>1</v>
      </c>
      <c r="H42" s="14">
        <v>1</v>
      </c>
    </row>
    <row r="43" spans="1:8" ht="15.75" customHeight="1" x14ac:dyDescent="0.3">
      <c r="A43" s="15" t="s">
        <v>39</v>
      </c>
      <c r="B43" s="14">
        <v>1</v>
      </c>
      <c r="C43" s="14">
        <v>1</v>
      </c>
      <c r="D43" s="14">
        <v>1</v>
      </c>
      <c r="E43" s="14">
        <v>1</v>
      </c>
      <c r="F43" s="14">
        <v>1</v>
      </c>
      <c r="G43" s="14">
        <v>1</v>
      </c>
      <c r="H43" s="14">
        <v>1</v>
      </c>
    </row>
    <row r="44" spans="1:8" ht="15.75" customHeight="1" x14ac:dyDescent="0.3">
      <c r="A44" s="15" t="s">
        <v>40</v>
      </c>
      <c r="B44" s="14">
        <v>1.5</v>
      </c>
      <c r="C44" s="14">
        <v>1.5</v>
      </c>
      <c r="D44" s="14">
        <v>1.5</v>
      </c>
      <c r="E44" s="14">
        <v>1.5</v>
      </c>
      <c r="F44" s="14">
        <v>1.5</v>
      </c>
      <c r="G44" s="14">
        <v>1.5</v>
      </c>
      <c r="H44" s="14">
        <v>1.5</v>
      </c>
    </row>
    <row r="45" spans="1:8" ht="15.75" customHeight="1" x14ac:dyDescent="0.3">
      <c r="A45" s="15" t="s">
        <v>41</v>
      </c>
      <c r="B45" s="14">
        <v>1</v>
      </c>
      <c r="C45" s="14">
        <v>1</v>
      </c>
      <c r="D45" s="14">
        <v>1</v>
      </c>
      <c r="E45" s="14">
        <v>1</v>
      </c>
      <c r="F45" s="14">
        <v>1</v>
      </c>
      <c r="G45" s="14">
        <v>1</v>
      </c>
      <c r="H45" s="14">
        <v>1</v>
      </c>
    </row>
    <row r="46" spans="1:8" ht="15.75" customHeight="1" x14ac:dyDescent="0.3">
      <c r="A46" s="15" t="s">
        <v>42</v>
      </c>
      <c r="B46" s="14">
        <v>2</v>
      </c>
      <c r="C46" s="14">
        <v>2</v>
      </c>
      <c r="D46" s="14">
        <v>2</v>
      </c>
      <c r="E46" s="14">
        <v>2</v>
      </c>
      <c r="F46" s="14">
        <v>2</v>
      </c>
      <c r="G46" s="14">
        <v>2</v>
      </c>
      <c r="H46" s="14">
        <v>2</v>
      </c>
    </row>
    <row r="47" spans="1:8" ht="15.75" customHeight="1" x14ac:dyDescent="0.3">
      <c r="A47" s="15" t="s">
        <v>43</v>
      </c>
      <c r="B47" s="14">
        <v>1</v>
      </c>
      <c r="C47" s="14">
        <v>1</v>
      </c>
      <c r="D47" s="14">
        <v>1</v>
      </c>
      <c r="E47" s="14">
        <v>1</v>
      </c>
      <c r="F47" s="14">
        <v>1</v>
      </c>
      <c r="G47" s="14">
        <v>1</v>
      </c>
      <c r="H47" s="14">
        <v>1</v>
      </c>
    </row>
    <row r="48" spans="1:8" ht="15.75" customHeight="1" x14ac:dyDescent="0.3">
      <c r="A48" s="15" t="s">
        <v>44</v>
      </c>
      <c r="B48" s="14">
        <v>1</v>
      </c>
      <c r="C48" s="14">
        <v>1</v>
      </c>
      <c r="D48" s="14">
        <v>1</v>
      </c>
      <c r="E48" s="14">
        <v>1</v>
      </c>
      <c r="F48" s="14">
        <v>1</v>
      </c>
      <c r="G48" s="14">
        <v>1</v>
      </c>
      <c r="H48" s="14">
        <v>1</v>
      </c>
    </row>
    <row r="49" spans="1:8" ht="15.75" customHeight="1" x14ac:dyDescent="0.3">
      <c r="A49" s="15" t="s">
        <v>45</v>
      </c>
      <c r="B49" s="14">
        <v>2</v>
      </c>
      <c r="C49" s="14">
        <v>2</v>
      </c>
      <c r="D49" s="14">
        <v>2</v>
      </c>
      <c r="E49" s="14">
        <v>2</v>
      </c>
      <c r="F49" s="14">
        <v>2</v>
      </c>
      <c r="G49" s="14">
        <v>2</v>
      </c>
      <c r="H49" s="14">
        <v>2</v>
      </c>
    </row>
    <row r="50" spans="1:8" ht="15.75" customHeight="1" x14ac:dyDescent="0.3">
      <c r="A50" s="15" t="s">
        <v>46</v>
      </c>
      <c r="B50" s="14">
        <v>10.33</v>
      </c>
      <c r="C50" s="14">
        <v>10.33</v>
      </c>
      <c r="D50" s="14">
        <v>10.33</v>
      </c>
      <c r="E50" s="14">
        <v>10.33</v>
      </c>
      <c r="F50" s="14">
        <v>10.33</v>
      </c>
      <c r="G50" s="14">
        <v>10.33</v>
      </c>
      <c r="H50" s="14">
        <v>10.33</v>
      </c>
    </row>
    <row r="51" spans="1:8" ht="15.75" customHeight="1" x14ac:dyDescent="0.3">
      <c r="A51" s="15" t="s">
        <v>47</v>
      </c>
      <c r="B51" s="14">
        <v>1.25</v>
      </c>
      <c r="C51" s="14">
        <v>1.25</v>
      </c>
      <c r="D51" s="14">
        <v>1.25</v>
      </c>
      <c r="E51" s="14">
        <v>1.25</v>
      </c>
      <c r="F51" s="14">
        <v>1.25</v>
      </c>
      <c r="G51" s="14">
        <v>1.25</v>
      </c>
      <c r="H51" s="14">
        <v>1.25</v>
      </c>
    </row>
    <row r="52" spans="1:8" ht="15.75" customHeight="1" x14ac:dyDescent="0.3">
      <c r="A52" s="62" t="s">
        <v>48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  <c r="H52" s="63">
        <v>0</v>
      </c>
    </row>
    <row r="53" spans="1:8" ht="15.75" customHeight="1" x14ac:dyDescent="0.3">
      <c r="A53" s="15" t="s">
        <v>49</v>
      </c>
      <c r="B53" s="14">
        <v>2</v>
      </c>
      <c r="C53" s="14">
        <v>2</v>
      </c>
      <c r="D53" s="14">
        <v>2</v>
      </c>
      <c r="E53" s="14">
        <v>2</v>
      </c>
      <c r="F53" s="14">
        <v>2</v>
      </c>
      <c r="G53" s="14">
        <v>2</v>
      </c>
      <c r="H53" s="14">
        <v>2</v>
      </c>
    </row>
    <row r="54" spans="1:8" ht="15.75" customHeight="1" x14ac:dyDescent="0.3">
      <c r="A54" s="15" t="s">
        <v>50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ht="15.75" customHeight="1" x14ac:dyDescent="0.3">
      <c r="A55" s="15" t="s">
        <v>51</v>
      </c>
      <c r="B55" s="14">
        <v>1</v>
      </c>
      <c r="C55" s="14">
        <v>1</v>
      </c>
      <c r="D55" s="14">
        <v>1</v>
      </c>
      <c r="E55" s="14">
        <v>1</v>
      </c>
      <c r="F55" s="14">
        <v>1</v>
      </c>
      <c r="G55" s="14">
        <v>1</v>
      </c>
      <c r="H55" s="14">
        <v>1</v>
      </c>
    </row>
    <row r="56" spans="1:8" ht="15.75" customHeight="1" x14ac:dyDescent="0.3">
      <c r="A56" s="15" t="s">
        <v>52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ht="15.75" customHeight="1" x14ac:dyDescent="0.3">
      <c r="A57" s="15" t="s">
        <v>53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</row>
    <row r="58" spans="1:8" ht="15.75" customHeight="1" x14ac:dyDescent="0.3">
      <c r="A58" s="15" t="s">
        <v>54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</row>
    <row r="59" spans="1:8" ht="15.75" customHeight="1" x14ac:dyDescent="0.3">
      <c r="A59" s="15" t="s">
        <v>55</v>
      </c>
      <c r="B59" s="14">
        <v>1</v>
      </c>
      <c r="C59" s="14">
        <v>1</v>
      </c>
      <c r="D59" s="14">
        <v>1</v>
      </c>
      <c r="E59" s="14">
        <v>1</v>
      </c>
      <c r="F59" s="14">
        <v>1</v>
      </c>
      <c r="G59" s="14">
        <v>1</v>
      </c>
      <c r="H59" s="14">
        <v>1</v>
      </c>
    </row>
    <row r="60" spans="1:8" ht="15.75" customHeight="1" x14ac:dyDescent="0.3">
      <c r="A60" s="15" t="s">
        <v>56</v>
      </c>
      <c r="B60" s="14">
        <v>2</v>
      </c>
      <c r="C60" s="14">
        <v>2</v>
      </c>
      <c r="D60" s="14">
        <v>2</v>
      </c>
      <c r="E60" s="14">
        <v>2</v>
      </c>
      <c r="F60" s="14">
        <v>2</v>
      </c>
      <c r="G60" s="14">
        <v>2</v>
      </c>
      <c r="H60" s="14">
        <v>2</v>
      </c>
    </row>
    <row r="61" spans="1:8" ht="15.75" customHeight="1" x14ac:dyDescent="0.3">
      <c r="A61" s="15" t="s">
        <v>57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</row>
    <row r="62" spans="1:8" ht="15.75" customHeight="1" x14ac:dyDescent="0.3">
      <c r="A62" s="12" t="s">
        <v>58</v>
      </c>
      <c r="B62" s="16">
        <f>SUM(B39:B61)</f>
        <v>31.08</v>
      </c>
      <c r="C62" s="16">
        <f t="shared" ref="C62" si="10">SUM(C39:C61)</f>
        <v>31.08</v>
      </c>
      <c r="D62" s="16">
        <f>SUM(D39:D61)</f>
        <v>31.08</v>
      </c>
      <c r="E62" s="16">
        <f t="shared" ref="E62:H62" si="11">SUM(E39:E61)</f>
        <v>31.08</v>
      </c>
      <c r="F62" s="16">
        <f t="shared" si="11"/>
        <v>31.08</v>
      </c>
      <c r="G62" s="16">
        <f t="shared" si="11"/>
        <v>31.08</v>
      </c>
      <c r="H62" s="16">
        <f t="shared" si="11"/>
        <v>31.08</v>
      </c>
    </row>
    <row r="63" spans="1:8" ht="15.75" customHeight="1" thickBot="1" x14ac:dyDescent="0.35">
      <c r="A63" s="18"/>
      <c r="B63" s="19"/>
      <c r="C63" s="19"/>
      <c r="D63" s="19"/>
      <c r="E63" s="19"/>
      <c r="F63" s="19"/>
      <c r="G63" s="19"/>
      <c r="H63" s="19"/>
    </row>
    <row r="64" spans="1:8" ht="15.75" customHeight="1" x14ac:dyDescent="0.3">
      <c r="A64" s="20" t="s">
        <v>59</v>
      </c>
      <c r="B64" s="21">
        <f t="shared" ref="B64:C64" si="12">B36+B41+B43+B50</f>
        <v>58.83</v>
      </c>
      <c r="C64" s="21">
        <f t="shared" si="12"/>
        <v>58.83</v>
      </c>
      <c r="D64" s="21">
        <f t="shared" ref="D64:H64" si="13">D36+D41+D43+D50</f>
        <v>58.83</v>
      </c>
      <c r="E64" s="21">
        <f t="shared" si="13"/>
        <v>58.83</v>
      </c>
      <c r="F64" s="21">
        <f t="shared" si="13"/>
        <v>58.83</v>
      </c>
      <c r="G64" s="21">
        <f t="shared" si="13"/>
        <v>58.83</v>
      </c>
      <c r="H64" s="21">
        <f t="shared" si="13"/>
        <v>58.83</v>
      </c>
    </row>
    <row r="65" spans="1:8" ht="15.75" customHeight="1" x14ac:dyDescent="0.3">
      <c r="A65" s="22" t="s">
        <v>60</v>
      </c>
      <c r="B65" s="23">
        <f t="shared" ref="B65:C65" si="14">B62-B41-B43-B50</f>
        <v>19.75</v>
      </c>
      <c r="C65" s="23">
        <f t="shared" si="14"/>
        <v>19.75</v>
      </c>
      <c r="D65" s="23">
        <f t="shared" ref="D65:H65" si="15">D62-D41-D43-D50</f>
        <v>19.75</v>
      </c>
      <c r="E65" s="23">
        <f t="shared" si="15"/>
        <v>19.75</v>
      </c>
      <c r="F65" s="23">
        <f t="shared" si="15"/>
        <v>19.75</v>
      </c>
      <c r="G65" s="23">
        <f t="shared" si="15"/>
        <v>19.75</v>
      </c>
      <c r="H65" s="23">
        <f t="shared" si="15"/>
        <v>19.75</v>
      </c>
    </row>
    <row r="66" spans="1:8" ht="15.75" customHeight="1" thickBot="1" x14ac:dyDescent="0.35">
      <c r="A66" s="24" t="s">
        <v>61</v>
      </c>
      <c r="B66" s="25">
        <f t="shared" ref="B66:C66" si="16">SUM(B64:B65)</f>
        <v>78.58</v>
      </c>
      <c r="C66" s="25">
        <f t="shared" si="16"/>
        <v>78.58</v>
      </c>
      <c r="D66" s="25">
        <f t="shared" ref="D66:H66" si="17">SUM(D64:D65)</f>
        <v>78.58</v>
      </c>
      <c r="E66" s="25">
        <f t="shared" si="17"/>
        <v>78.58</v>
      </c>
      <c r="F66" s="25">
        <f t="shared" si="17"/>
        <v>78.58</v>
      </c>
      <c r="G66" s="25">
        <f t="shared" si="17"/>
        <v>78.58</v>
      </c>
      <c r="H66" s="25">
        <f t="shared" si="17"/>
        <v>78.58</v>
      </c>
    </row>
    <row r="67" spans="1:8" ht="15.75" customHeight="1" thickBot="1" x14ac:dyDescent="0.35">
      <c r="A67" s="8"/>
    </row>
    <row r="68" spans="1:8" ht="15.75" customHeight="1" thickBot="1" x14ac:dyDescent="0.35">
      <c r="A68" s="27" t="s">
        <v>62</v>
      </c>
      <c r="B68" s="28" t="str">
        <f>B1</f>
        <v>26-27</v>
      </c>
      <c r="C68" s="28" t="str">
        <f t="shared" ref="C68:H68" si="18">C1</f>
        <v>27-28</v>
      </c>
      <c r="D68" s="28" t="str">
        <f t="shared" si="18"/>
        <v>28-29</v>
      </c>
      <c r="E68" s="28" t="str">
        <f t="shared" si="18"/>
        <v>29-30</v>
      </c>
      <c r="F68" s="28" t="str">
        <f t="shared" si="18"/>
        <v>30-31</v>
      </c>
      <c r="G68" s="28" t="str">
        <f t="shared" si="18"/>
        <v>31-32</v>
      </c>
      <c r="H68" s="28" t="str">
        <f t="shared" si="18"/>
        <v>32-33</v>
      </c>
    </row>
    <row r="69" spans="1:8" ht="15.75" customHeight="1" x14ac:dyDescent="0.3">
      <c r="A69" s="29" t="s">
        <v>63</v>
      </c>
      <c r="B69" s="30">
        <f t="shared" ref="B69:F69" si="19">B3*B2</f>
        <v>9391140</v>
      </c>
      <c r="C69" s="30">
        <f t="shared" si="19"/>
        <v>9625770</v>
      </c>
      <c r="D69" s="30">
        <f t="shared" si="19"/>
        <v>9866414.2499999981</v>
      </c>
      <c r="E69" s="30">
        <f t="shared" si="19"/>
        <v>10113074.606249999</v>
      </c>
      <c r="F69" s="30">
        <f t="shared" si="19"/>
        <v>10365901.471406247</v>
      </c>
      <c r="G69" s="30">
        <f>G3*G2</f>
        <v>10625049.008191403</v>
      </c>
      <c r="H69" s="30">
        <f>H3*H2</f>
        <v>10890675.233396186</v>
      </c>
    </row>
    <row r="70" spans="1:8" ht="15.75" customHeight="1" x14ac:dyDescent="0.3">
      <c r="A70" s="31" t="s">
        <v>64</v>
      </c>
      <c r="B70" s="68">
        <f>B22*4268</f>
        <v>46948</v>
      </c>
      <c r="C70" s="64">
        <f t="shared" ref="C70:H70" si="20">(C2*0.4498)*C22</f>
        <v>48107.459399999992</v>
      </c>
      <c r="D70" s="64">
        <f t="shared" si="20"/>
        <v>49310.145884999991</v>
      </c>
      <c r="E70" s="64">
        <f t="shared" si="20"/>
        <v>50542.899532124989</v>
      </c>
      <c r="F70" s="64">
        <f t="shared" si="20"/>
        <v>51806.472020428104</v>
      </c>
      <c r="G70" s="64">
        <f t="shared" si="20"/>
        <v>53101.633820938805</v>
      </c>
      <c r="H70" s="64">
        <f t="shared" si="20"/>
        <v>54429.17466646227</v>
      </c>
    </row>
    <row r="71" spans="1:8" ht="15.75" customHeight="1" x14ac:dyDescent="0.3">
      <c r="A71" s="31" t="s">
        <v>65</v>
      </c>
      <c r="B71" s="68">
        <f>B23*1138</f>
        <v>97868</v>
      </c>
      <c r="C71" s="64">
        <f t="shared" ref="C71:H71" si="21">(C2*0.1198)*C23</f>
        <v>100174.1244</v>
      </c>
      <c r="D71" s="64">
        <f t="shared" si="21"/>
        <v>102678.47751</v>
      </c>
      <c r="E71" s="64">
        <f t="shared" si="21"/>
        <v>105245.43944774997</v>
      </c>
      <c r="F71" s="64">
        <f t="shared" si="21"/>
        <v>107876.57543394373</v>
      </c>
      <c r="G71" s="64">
        <f t="shared" si="21"/>
        <v>110573.4898197923</v>
      </c>
      <c r="H71" s="64">
        <f t="shared" si="21"/>
        <v>113337.8270652871</v>
      </c>
    </row>
    <row r="72" spans="1:8" ht="15.75" customHeight="1" x14ac:dyDescent="0.3">
      <c r="A72" s="31" t="s">
        <v>66</v>
      </c>
      <c r="B72" s="68">
        <f>B24*3320</f>
        <v>0</v>
      </c>
      <c r="C72" s="64">
        <f t="shared" ref="C72:H72" si="22">(C2*0.3495)*C24</f>
        <v>0</v>
      </c>
      <c r="D72" s="64">
        <f t="shared" si="22"/>
        <v>0</v>
      </c>
      <c r="E72" s="64">
        <f t="shared" si="22"/>
        <v>0</v>
      </c>
      <c r="F72" s="64">
        <f t="shared" si="22"/>
        <v>0</v>
      </c>
      <c r="G72" s="64">
        <f t="shared" si="22"/>
        <v>0</v>
      </c>
      <c r="H72" s="64">
        <f t="shared" si="22"/>
        <v>0</v>
      </c>
    </row>
    <row r="73" spans="1:8" ht="15.75" customHeight="1" x14ac:dyDescent="0.3">
      <c r="A73" s="31" t="s">
        <v>67</v>
      </c>
      <c r="B73" s="30">
        <v>231164</v>
      </c>
      <c r="C73" s="30">
        <v>231164</v>
      </c>
      <c r="D73" s="30">
        <v>231164</v>
      </c>
      <c r="E73" s="30">
        <v>231164</v>
      </c>
      <c r="F73" s="30">
        <v>231164</v>
      </c>
      <c r="G73" s="30">
        <v>231164</v>
      </c>
      <c r="H73" s="30">
        <v>231164</v>
      </c>
    </row>
    <row r="74" spans="1:8" ht="15.75" customHeight="1" x14ac:dyDescent="0.3">
      <c r="A74" s="31" t="s">
        <v>68</v>
      </c>
      <c r="B74" s="32">
        <v>85050</v>
      </c>
      <c r="C74" s="32">
        <v>85050</v>
      </c>
      <c r="D74" s="32">
        <v>85050</v>
      </c>
      <c r="E74" s="32">
        <v>85050</v>
      </c>
      <c r="F74" s="32">
        <v>85050</v>
      </c>
      <c r="G74" s="32">
        <v>85050</v>
      </c>
      <c r="H74" s="32">
        <v>85050</v>
      </c>
    </row>
    <row r="75" spans="1:8" ht="15.75" customHeight="1" x14ac:dyDescent="0.3">
      <c r="A75" s="31" t="s">
        <v>70</v>
      </c>
      <c r="B75" s="32">
        <f>3736*B21</f>
        <v>373600</v>
      </c>
      <c r="C75" s="32">
        <v>391400</v>
      </c>
      <c r="D75" s="32">
        <v>401700</v>
      </c>
      <c r="E75" s="32">
        <v>412000</v>
      </c>
      <c r="F75" s="32">
        <v>422300</v>
      </c>
      <c r="G75" s="32">
        <v>432600</v>
      </c>
      <c r="H75" s="32">
        <v>432600</v>
      </c>
    </row>
    <row r="76" spans="1:8" ht="15.75" customHeight="1" x14ac:dyDescent="0.3">
      <c r="A76" s="31" t="s">
        <v>71</v>
      </c>
      <c r="B76" s="32">
        <v>126295</v>
      </c>
      <c r="C76" s="32">
        <v>126295</v>
      </c>
      <c r="D76" s="32">
        <v>126295</v>
      </c>
      <c r="E76" s="32">
        <v>126295</v>
      </c>
      <c r="F76" s="32">
        <v>126295</v>
      </c>
      <c r="G76" s="32">
        <v>126295</v>
      </c>
      <c r="H76" s="32">
        <v>126295</v>
      </c>
    </row>
    <row r="77" spans="1:8" ht="15.75" customHeight="1" x14ac:dyDescent="0.3">
      <c r="A77" s="31" t="s">
        <v>73</v>
      </c>
      <c r="B77" s="32">
        <v>230000</v>
      </c>
      <c r="C77" s="32">
        <v>230000</v>
      </c>
      <c r="D77" s="32">
        <v>230000</v>
      </c>
      <c r="E77" s="32">
        <v>230000</v>
      </c>
      <c r="F77" s="32">
        <v>230000</v>
      </c>
      <c r="G77" s="32">
        <v>230000</v>
      </c>
      <c r="H77" s="32">
        <v>230000</v>
      </c>
    </row>
    <row r="78" spans="1:8" ht="15.75" customHeight="1" x14ac:dyDescent="0.3">
      <c r="A78" s="31" t="s">
        <v>74</v>
      </c>
      <c r="B78" s="32">
        <f>5480+2042</f>
        <v>7522</v>
      </c>
      <c r="C78" s="32">
        <v>7305</v>
      </c>
      <c r="D78" s="32">
        <v>7305</v>
      </c>
      <c r="E78" s="32">
        <v>7305</v>
      </c>
      <c r="F78" s="32">
        <v>7305</v>
      </c>
      <c r="G78" s="32">
        <v>7305</v>
      </c>
      <c r="H78" s="32">
        <v>7305</v>
      </c>
    </row>
    <row r="79" spans="1:8" ht="15.75" customHeight="1" x14ac:dyDescent="0.3">
      <c r="A79" s="31" t="s">
        <v>76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</row>
    <row r="80" spans="1:8" ht="15.75" customHeight="1" x14ac:dyDescent="0.3">
      <c r="A80" s="31" t="s">
        <v>78</v>
      </c>
      <c r="B80" s="32">
        <v>350000</v>
      </c>
      <c r="C80" s="32">
        <v>350000</v>
      </c>
      <c r="D80" s="32">
        <v>350000</v>
      </c>
      <c r="E80" s="32">
        <v>350000</v>
      </c>
      <c r="F80" s="32">
        <v>350000</v>
      </c>
      <c r="G80" s="32">
        <v>350000</v>
      </c>
      <c r="H80" s="32">
        <v>350000</v>
      </c>
    </row>
    <row r="81" spans="1:8" ht="15.75" customHeight="1" x14ac:dyDescent="0.3">
      <c r="A81" s="31" t="s">
        <v>80</v>
      </c>
      <c r="B81" s="33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</row>
    <row r="82" spans="1:8" ht="15.75" customHeight="1" x14ac:dyDescent="0.3">
      <c r="A82" s="34" t="s">
        <v>82</v>
      </c>
      <c r="B82" s="33">
        <v>125118</v>
      </c>
      <c r="C82" s="33">
        <v>126378.00000000001</v>
      </c>
      <c r="D82" s="33">
        <v>127638</v>
      </c>
      <c r="E82" s="33">
        <v>128898</v>
      </c>
      <c r="F82" s="33">
        <v>130158</v>
      </c>
      <c r="G82" s="33">
        <v>131418</v>
      </c>
      <c r="H82" s="33">
        <f>G82*1.02</f>
        <v>134046.36000000002</v>
      </c>
    </row>
    <row r="83" spans="1:8" ht="15.75" customHeight="1" x14ac:dyDescent="0.3">
      <c r="A83" s="35" t="s">
        <v>83</v>
      </c>
      <c r="B83" s="36">
        <f t="shared" ref="B83:C83" si="23">SUM(B69:B82)</f>
        <v>11064705</v>
      </c>
      <c r="C83" s="36">
        <f t="shared" si="23"/>
        <v>11321643.583799999</v>
      </c>
      <c r="D83" s="36">
        <f t="shared" ref="D83:H83" si="24">SUM(D69:D82)</f>
        <v>11577554.873394998</v>
      </c>
      <c r="E83" s="36">
        <f t="shared" si="24"/>
        <v>11839574.945229873</v>
      </c>
      <c r="F83" s="36">
        <f t="shared" si="24"/>
        <v>12107856.51886062</v>
      </c>
      <c r="G83" s="36">
        <f t="shared" si="24"/>
        <v>12382556.131832134</v>
      </c>
      <c r="H83" s="36">
        <f t="shared" si="24"/>
        <v>12654902.595127935</v>
      </c>
    </row>
    <row r="84" spans="1:8" ht="15.75" customHeight="1" x14ac:dyDescent="0.3">
      <c r="A84" s="8"/>
    </row>
    <row r="85" spans="1:8" ht="15.75" customHeight="1" x14ac:dyDescent="0.3">
      <c r="A85" s="35" t="s">
        <v>84</v>
      </c>
      <c r="B85" s="37" t="str">
        <f>B1</f>
        <v>26-27</v>
      </c>
      <c r="C85" s="37" t="str">
        <f t="shared" ref="C85:H85" si="25">C1</f>
        <v>27-28</v>
      </c>
      <c r="D85" s="37" t="str">
        <f t="shared" si="25"/>
        <v>28-29</v>
      </c>
      <c r="E85" s="37" t="str">
        <f t="shared" si="25"/>
        <v>29-30</v>
      </c>
      <c r="F85" s="37" t="str">
        <f t="shared" si="25"/>
        <v>30-31</v>
      </c>
      <c r="G85" s="37" t="str">
        <f t="shared" si="25"/>
        <v>31-32</v>
      </c>
      <c r="H85" s="37" t="str">
        <f t="shared" si="25"/>
        <v>32-33</v>
      </c>
    </row>
    <row r="86" spans="1:8" ht="15.75" customHeight="1" x14ac:dyDescent="0.3">
      <c r="A86" s="29" t="s">
        <v>85</v>
      </c>
      <c r="B86" s="32">
        <v>125000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</row>
    <row r="87" spans="1:8" ht="15.75" customHeight="1" x14ac:dyDescent="0.3">
      <c r="A87" s="31" t="s">
        <v>192</v>
      </c>
      <c r="B87" s="38">
        <v>0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</row>
    <row r="88" spans="1:8" ht="15.75" customHeight="1" x14ac:dyDescent="0.3">
      <c r="A88" s="34" t="s">
        <v>86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</row>
    <row r="89" spans="1:8" ht="15.75" customHeight="1" x14ac:dyDescent="0.3">
      <c r="A89" s="35" t="s">
        <v>87</v>
      </c>
      <c r="B89" s="36">
        <f t="shared" ref="B89:C89" si="26">SUM(B86:B88)</f>
        <v>125000</v>
      </c>
      <c r="C89" s="36">
        <f t="shared" si="26"/>
        <v>0</v>
      </c>
      <c r="D89" s="36">
        <f t="shared" ref="D89:H89" si="27">SUM(D86:D88)</f>
        <v>0</v>
      </c>
      <c r="E89" s="36">
        <f t="shared" si="27"/>
        <v>0</v>
      </c>
      <c r="F89" s="36">
        <f t="shared" si="27"/>
        <v>0</v>
      </c>
      <c r="G89" s="36">
        <f t="shared" si="27"/>
        <v>0</v>
      </c>
      <c r="H89" s="36">
        <f t="shared" si="27"/>
        <v>0</v>
      </c>
    </row>
    <row r="90" spans="1:8" ht="15.75" customHeight="1" x14ac:dyDescent="0.3">
      <c r="A90" s="8"/>
    </row>
    <row r="91" spans="1:8" ht="15.75" customHeight="1" thickBot="1" x14ac:dyDescent="0.35">
      <c r="A91" s="8"/>
    </row>
    <row r="92" spans="1:8" ht="15.75" customHeight="1" thickBot="1" x14ac:dyDescent="0.35">
      <c r="A92" s="39" t="s">
        <v>88</v>
      </c>
      <c r="B92" s="40" t="str">
        <f>B1</f>
        <v>26-27</v>
      </c>
      <c r="C92" s="40" t="str">
        <f t="shared" ref="C92:H92" si="28">C1</f>
        <v>27-28</v>
      </c>
      <c r="D92" s="40" t="str">
        <f t="shared" si="28"/>
        <v>28-29</v>
      </c>
      <c r="E92" s="40" t="str">
        <f t="shared" si="28"/>
        <v>29-30</v>
      </c>
      <c r="F92" s="40" t="str">
        <f t="shared" si="28"/>
        <v>30-31</v>
      </c>
      <c r="G92" s="40" t="str">
        <f t="shared" si="28"/>
        <v>31-32</v>
      </c>
      <c r="H92" s="40" t="str">
        <f t="shared" si="28"/>
        <v>32-33</v>
      </c>
    </row>
    <row r="93" spans="1:8" ht="15.75" customHeight="1" x14ac:dyDescent="0.3">
      <c r="A93" s="41" t="s">
        <v>89</v>
      </c>
      <c r="B93" s="42"/>
      <c r="C93" s="42"/>
      <c r="D93" s="42"/>
      <c r="E93" s="42"/>
      <c r="F93" s="42"/>
      <c r="G93" s="42"/>
      <c r="H93" s="42"/>
    </row>
    <row r="94" spans="1:8" ht="15.75" customHeight="1" x14ac:dyDescent="0.3">
      <c r="A94" s="29" t="s">
        <v>35</v>
      </c>
      <c r="B94" s="30">
        <v>171700</v>
      </c>
      <c r="C94" s="30">
        <v>140000</v>
      </c>
      <c r="D94" s="30">
        <v>142100</v>
      </c>
      <c r="E94" s="30">
        <v>143805.20000000001</v>
      </c>
      <c r="F94" s="30">
        <v>145530.86240000001</v>
      </c>
      <c r="G94" s="30">
        <v>147713.82533600001</v>
      </c>
      <c r="H94" s="30">
        <f>G94*1.012</f>
        <v>149486.39124003201</v>
      </c>
    </row>
    <row r="95" spans="1:8" ht="15.75" customHeight="1" x14ac:dyDescent="0.3">
      <c r="A95" s="31" t="s">
        <v>90</v>
      </c>
      <c r="B95" s="30">
        <v>217150</v>
      </c>
      <c r="C95" s="30">
        <v>219755.8</v>
      </c>
      <c r="D95" s="30">
        <v>223052.13699999996</v>
      </c>
      <c r="E95" s="30">
        <v>225728.76264399997</v>
      </c>
      <c r="F95" s="30">
        <v>228437.50779572799</v>
      </c>
      <c r="G95" s="30">
        <v>231864.07041266389</v>
      </c>
      <c r="H95" s="30">
        <f t="shared" ref="H95:H109" si="29">G95*1.012</f>
        <v>234646.43925761586</v>
      </c>
    </row>
    <row r="96" spans="1:8" ht="15.75" customHeight="1" x14ac:dyDescent="0.3">
      <c r="A96" s="31" t="s">
        <v>40</v>
      </c>
      <c r="B96" s="30">
        <f>120808+4116</f>
        <v>124924</v>
      </c>
      <c r="C96" s="30">
        <v>126696.80500000001</v>
      </c>
      <c r="D96" s="30">
        <v>128755.0852</v>
      </c>
      <c r="E96" s="30">
        <v>130556.8337224</v>
      </c>
      <c r="F96" s="30">
        <v>132371.87822706881</v>
      </c>
      <c r="G96" s="30">
        <v>134484.06577547482</v>
      </c>
      <c r="H96" s="30">
        <f t="shared" si="29"/>
        <v>136097.87456478053</v>
      </c>
    </row>
    <row r="97" spans="1:8" ht="15.75" customHeight="1" x14ac:dyDescent="0.3">
      <c r="A97" s="31" t="s">
        <v>91</v>
      </c>
      <c r="B97" s="30">
        <f>58195+2405</f>
        <v>60600</v>
      </c>
      <c r="C97" s="30">
        <v>61327.199999999997</v>
      </c>
      <c r="D97" s="30">
        <v>62247.107999999993</v>
      </c>
      <c r="E97" s="30">
        <v>62994.073295999995</v>
      </c>
      <c r="F97" s="30">
        <v>63750.002175551999</v>
      </c>
      <c r="G97" s="30">
        <v>64706.252208185273</v>
      </c>
      <c r="H97" s="30">
        <f t="shared" si="29"/>
        <v>65482.727234683494</v>
      </c>
    </row>
    <row r="98" spans="1:8" ht="15.75" customHeight="1" x14ac:dyDescent="0.3">
      <c r="A98" s="31" t="s">
        <v>92</v>
      </c>
      <c r="B98" s="30">
        <f>55897+2683</f>
        <v>58580</v>
      </c>
      <c r="C98" s="30">
        <v>59282.96</v>
      </c>
      <c r="D98" s="30">
        <v>60172.204399999995</v>
      </c>
      <c r="E98" s="30">
        <v>60894.270852799993</v>
      </c>
      <c r="F98" s="30">
        <v>61625.002103033592</v>
      </c>
      <c r="G98" s="30">
        <v>62549.377134579088</v>
      </c>
      <c r="H98" s="30">
        <f t="shared" si="29"/>
        <v>63299.969660194038</v>
      </c>
    </row>
    <row r="99" spans="1:8" ht="15.75" customHeight="1" x14ac:dyDescent="0.3">
      <c r="A99" s="31" t="s">
        <v>93</v>
      </c>
      <c r="B99" s="30">
        <f>174730+71+1000</f>
        <v>175801</v>
      </c>
      <c r="C99" s="30">
        <v>176826.76</v>
      </c>
      <c r="D99" s="30">
        <v>179479.16139999998</v>
      </c>
      <c r="E99" s="30">
        <v>181632.9113368</v>
      </c>
      <c r="F99" s="30">
        <v>183812.50627284159</v>
      </c>
      <c r="G99" s="30">
        <v>186569.69386693419</v>
      </c>
      <c r="H99" s="30">
        <f t="shared" si="29"/>
        <v>188808.53019333741</v>
      </c>
    </row>
    <row r="100" spans="1:8" ht="15.75" customHeight="1" x14ac:dyDescent="0.3">
      <c r="A100" s="31" t="s">
        <v>94</v>
      </c>
      <c r="B100" s="32">
        <f>91808.75+150+1000</f>
        <v>92958.75</v>
      </c>
      <c r="C100" s="32">
        <v>93969.375</v>
      </c>
      <c r="D100" s="32">
        <v>96060.625</v>
      </c>
      <c r="E100" s="32">
        <v>98151.875</v>
      </c>
      <c r="F100" s="32">
        <v>100243.125</v>
      </c>
      <c r="G100" s="32">
        <v>102334.375</v>
      </c>
      <c r="H100" s="30">
        <f t="shared" si="29"/>
        <v>103562.3875</v>
      </c>
    </row>
    <row r="101" spans="1:8" ht="15.75" customHeight="1" x14ac:dyDescent="0.3">
      <c r="A101" s="31" t="s">
        <v>95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f t="shared" si="29"/>
        <v>0</v>
      </c>
    </row>
    <row r="102" spans="1:8" ht="15.75" customHeight="1" x14ac:dyDescent="0.3">
      <c r="A102" s="31" t="s">
        <v>96</v>
      </c>
      <c r="B102" s="32">
        <v>53572</v>
      </c>
      <c r="C102" s="32">
        <v>54648</v>
      </c>
      <c r="D102" s="32">
        <v>55467.719999999994</v>
      </c>
      <c r="E102" s="32">
        <v>56133.332639999993</v>
      </c>
      <c r="F102" s="32">
        <v>56806.932631679992</v>
      </c>
      <c r="G102" s="32">
        <v>57659.036621155188</v>
      </c>
      <c r="H102" s="30">
        <f t="shared" si="29"/>
        <v>58350.945060609054</v>
      </c>
    </row>
    <row r="103" spans="1:8" ht="15.75" customHeight="1" x14ac:dyDescent="0.3">
      <c r="A103" s="31" t="s">
        <v>97</v>
      </c>
      <c r="B103" s="32">
        <v>57858.75</v>
      </c>
      <c r="C103" s="32">
        <v>59246.25</v>
      </c>
      <c r="D103" s="32">
        <v>60633.75</v>
      </c>
      <c r="E103" s="32">
        <v>62021.25</v>
      </c>
      <c r="F103" s="32">
        <v>63408.75</v>
      </c>
      <c r="G103" s="32">
        <v>64796.25</v>
      </c>
      <c r="H103" s="30">
        <f t="shared" si="29"/>
        <v>65573.805000000008</v>
      </c>
    </row>
    <row r="104" spans="1:8" ht="15.75" customHeight="1" x14ac:dyDescent="0.3">
      <c r="A104" s="31" t="s">
        <v>98</v>
      </c>
      <c r="B104" s="30">
        <v>46000</v>
      </c>
      <c r="C104" s="30">
        <v>55000</v>
      </c>
      <c r="D104" s="30">
        <v>55824.999999999993</v>
      </c>
      <c r="E104" s="30">
        <v>56494.899999999994</v>
      </c>
      <c r="F104" s="30">
        <v>57172.838799999998</v>
      </c>
      <c r="G104" s="30">
        <v>58030.431381999995</v>
      </c>
      <c r="H104" s="30">
        <f t="shared" si="29"/>
        <v>58726.796558583999</v>
      </c>
    </row>
    <row r="105" spans="1:8" ht="15.75" customHeight="1" x14ac:dyDescent="0.3">
      <c r="A105" s="31" t="s">
        <v>51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f t="shared" si="29"/>
        <v>0</v>
      </c>
    </row>
    <row r="106" spans="1:8" ht="15.75" customHeight="1" x14ac:dyDescent="0.3">
      <c r="A106" s="31" t="s">
        <v>99</v>
      </c>
      <c r="B106" s="30">
        <v>63000</v>
      </c>
      <c r="C106" s="30">
        <v>63756</v>
      </c>
      <c r="D106" s="30">
        <v>64712.34</v>
      </c>
      <c r="E106" s="30">
        <v>65488.888079999997</v>
      </c>
      <c r="F106" s="30">
        <v>66274.754736959992</v>
      </c>
      <c r="G106" s="30">
        <v>67268.876058014386</v>
      </c>
      <c r="H106" s="30">
        <f t="shared" si="29"/>
        <v>68076.102570710558</v>
      </c>
    </row>
    <row r="107" spans="1:8" ht="15.75" customHeight="1" x14ac:dyDescent="0.3">
      <c r="A107" s="31" t="s">
        <v>100</v>
      </c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30">
        <v>0</v>
      </c>
      <c r="H107" s="30">
        <f t="shared" si="29"/>
        <v>0</v>
      </c>
    </row>
    <row r="108" spans="1:8" ht="15.75" customHeight="1" x14ac:dyDescent="0.3">
      <c r="A108" s="31" t="s">
        <v>55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f t="shared" si="29"/>
        <v>0</v>
      </c>
    </row>
    <row r="109" spans="1:8" ht="15.75" customHeight="1" x14ac:dyDescent="0.3">
      <c r="A109" s="34" t="s">
        <v>101</v>
      </c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f t="shared" si="29"/>
        <v>0</v>
      </c>
    </row>
    <row r="110" spans="1:8" ht="15.75" customHeight="1" x14ac:dyDescent="0.3">
      <c r="A110" s="43" t="s">
        <v>102</v>
      </c>
      <c r="B110" s="44">
        <f t="shared" ref="B110:C110" si="30">SUM(B94:B109)</f>
        <v>1122144.5</v>
      </c>
      <c r="C110" s="44">
        <f t="shared" si="30"/>
        <v>1110509.1499999999</v>
      </c>
      <c r="D110" s="44">
        <f t="shared" ref="D110:H110" si="31">SUM(D94:D109)</f>
        <v>1128505.1310000001</v>
      </c>
      <c r="E110" s="44">
        <f t="shared" si="31"/>
        <v>1143902.297572</v>
      </c>
      <c r="F110" s="44">
        <f t="shared" si="31"/>
        <v>1159434.1601428639</v>
      </c>
      <c r="G110" s="44">
        <f t="shared" si="31"/>
        <v>1177976.253795007</v>
      </c>
      <c r="H110" s="44">
        <f t="shared" si="31"/>
        <v>1192111.9688405469</v>
      </c>
    </row>
    <row r="111" spans="1:8" ht="15.75" customHeight="1" x14ac:dyDescent="0.3">
      <c r="A111" s="29" t="s">
        <v>103</v>
      </c>
      <c r="B111" s="30">
        <v>411730</v>
      </c>
      <c r="C111" s="30">
        <v>413664.658375</v>
      </c>
      <c r="D111" s="30">
        <v>420368.16129750002</v>
      </c>
      <c r="E111" s="30">
        <v>431823.11733342998</v>
      </c>
      <c r="F111" s="30">
        <v>437686.39545393118</v>
      </c>
      <c r="G111" s="65">
        <f>(G110)*0.3775</f>
        <v>444686.03580761515</v>
      </c>
      <c r="H111" s="65">
        <f>(H110)*0.3825</f>
        <v>455982.82808150921</v>
      </c>
    </row>
    <row r="112" spans="1:8" ht="15.75" customHeight="1" x14ac:dyDescent="0.3">
      <c r="A112" s="31" t="s">
        <v>104</v>
      </c>
      <c r="B112" s="32">
        <v>181343</v>
      </c>
      <c r="C112" s="32">
        <v>193450.40749999994</v>
      </c>
      <c r="D112" s="32">
        <v>210078.86831249998</v>
      </c>
      <c r="E112" s="32">
        <v>226609.7157644</v>
      </c>
      <c r="F112" s="32">
        <v>243367.84340535861</v>
      </c>
      <c r="G112" s="66">
        <f>G110*0.2125</f>
        <v>250319.95393143897</v>
      </c>
      <c r="H112" s="66">
        <f>H110*0.215</f>
        <v>256304.07330071757</v>
      </c>
    </row>
    <row r="113" spans="1:8" ht="15.75" customHeight="1" x14ac:dyDescent="0.3">
      <c r="A113" s="31" t="s">
        <v>105</v>
      </c>
      <c r="B113" s="32">
        <v>36500</v>
      </c>
      <c r="C113" s="32">
        <v>36500</v>
      </c>
      <c r="D113" s="32">
        <v>36500</v>
      </c>
      <c r="E113" s="32">
        <v>36500</v>
      </c>
      <c r="F113" s="32">
        <v>36500</v>
      </c>
      <c r="G113" s="66">
        <f>(G40*2500)+(G41*2000)+(G43*1750)+(SUM(G45:G48)*1750)+(SUM(G49:G50)*500)+(SUM(G52:G54)*500)+(SUM(G58:G61)*500)+12750</f>
        <v>36915</v>
      </c>
      <c r="H113" s="66">
        <f>(H40*2500)+(H41*2000)+(H43*1750)+(SUM(H45:H48)*1750)+(SUM(H49:H50)*500)+(SUM(H52:H54)*500)+(SUM(H58:H61)*500)+12750</f>
        <v>36915</v>
      </c>
    </row>
    <row r="114" spans="1:8" ht="15.75" customHeight="1" x14ac:dyDescent="0.3">
      <c r="A114" s="31" t="s">
        <v>106</v>
      </c>
      <c r="B114" s="32">
        <v>3662.5</v>
      </c>
      <c r="C114" s="32">
        <v>3662.5</v>
      </c>
      <c r="D114" s="32">
        <v>3662.5</v>
      </c>
      <c r="E114" s="32">
        <v>3662.5</v>
      </c>
      <c r="F114" s="32">
        <v>3662.5</v>
      </c>
      <c r="G114" s="32">
        <v>3662.5</v>
      </c>
      <c r="H114" s="32">
        <v>3662.5</v>
      </c>
    </row>
    <row r="115" spans="1:8" ht="15.75" customHeight="1" x14ac:dyDescent="0.3">
      <c r="A115" s="31" t="s">
        <v>107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/>
    </row>
    <row r="116" spans="1:8" ht="15.75" customHeight="1" x14ac:dyDescent="0.3">
      <c r="A116" s="34" t="s">
        <v>108</v>
      </c>
      <c r="B116" s="33">
        <v>1500</v>
      </c>
      <c r="C116" s="33">
        <v>1500</v>
      </c>
      <c r="D116" s="33">
        <v>1500</v>
      </c>
      <c r="E116" s="33">
        <v>1500</v>
      </c>
      <c r="F116" s="33">
        <v>1500</v>
      </c>
      <c r="G116" s="33">
        <v>1500</v>
      </c>
      <c r="H116" s="33">
        <v>1500</v>
      </c>
    </row>
    <row r="117" spans="1:8" ht="15.75" customHeight="1" x14ac:dyDescent="0.3">
      <c r="A117" s="43" t="s">
        <v>109</v>
      </c>
      <c r="B117" s="44">
        <f t="shared" ref="B117:C117" si="32">SUM(B111:B116)</f>
        <v>634735.5</v>
      </c>
      <c r="C117" s="44">
        <f t="shared" si="32"/>
        <v>648777.56587499997</v>
      </c>
      <c r="D117" s="44">
        <f t="shared" ref="D117:H117" si="33">SUM(D111:D116)</f>
        <v>672109.52960999997</v>
      </c>
      <c r="E117" s="44">
        <f t="shared" si="33"/>
        <v>700095.33309782995</v>
      </c>
      <c r="F117" s="44">
        <f t="shared" si="33"/>
        <v>722716.73885928979</v>
      </c>
      <c r="G117" s="44">
        <f t="shared" si="33"/>
        <v>737083.48973905412</v>
      </c>
      <c r="H117" s="44">
        <f t="shared" si="33"/>
        <v>754364.40138222673</v>
      </c>
    </row>
    <row r="118" spans="1:8" ht="15.75" customHeight="1" x14ac:dyDescent="0.3">
      <c r="A118" s="8"/>
      <c r="B118" s="45"/>
      <c r="C118" s="45"/>
      <c r="D118" s="45"/>
      <c r="E118" s="45"/>
      <c r="F118" s="45"/>
      <c r="G118" s="45"/>
      <c r="H118" s="45"/>
    </row>
    <row r="119" spans="1:8" ht="15.75" customHeight="1" x14ac:dyDescent="0.3">
      <c r="A119" s="41" t="s">
        <v>110</v>
      </c>
      <c r="B119" s="46" t="str">
        <f>B1</f>
        <v>26-27</v>
      </c>
      <c r="C119" s="46" t="str">
        <f t="shared" ref="C119:H119" si="34">C1</f>
        <v>27-28</v>
      </c>
      <c r="D119" s="46" t="str">
        <f t="shared" si="34"/>
        <v>28-29</v>
      </c>
      <c r="E119" s="46" t="str">
        <f t="shared" si="34"/>
        <v>29-30</v>
      </c>
      <c r="F119" s="46" t="str">
        <f t="shared" si="34"/>
        <v>30-31</v>
      </c>
      <c r="G119" s="46" t="str">
        <f t="shared" si="34"/>
        <v>31-32</v>
      </c>
      <c r="H119" s="46" t="str">
        <f t="shared" si="34"/>
        <v>32-33</v>
      </c>
    </row>
    <row r="120" spans="1:8" ht="15.75" customHeight="1" x14ac:dyDescent="0.3">
      <c r="A120" s="29" t="s">
        <v>111</v>
      </c>
      <c r="B120" s="30">
        <v>77146</v>
      </c>
      <c r="C120" s="30">
        <v>81769.600000000006</v>
      </c>
      <c r="D120" s="30">
        <v>82996.144</v>
      </c>
      <c r="E120" s="30">
        <v>83992.097728000008</v>
      </c>
      <c r="F120" s="30">
        <v>85000.002900736014</v>
      </c>
      <c r="G120" s="30">
        <v>86275.00294424704</v>
      </c>
      <c r="H120" s="30">
        <f>G120*1.012</f>
        <v>87310.302979578002</v>
      </c>
    </row>
    <row r="121" spans="1:8" ht="15.75" customHeight="1" x14ac:dyDescent="0.3">
      <c r="A121" s="31" t="s">
        <v>112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f t="shared" ref="H121:H125" si="35">G121*1.012</f>
        <v>0</v>
      </c>
    </row>
    <row r="122" spans="1:8" ht="15.75" customHeight="1" x14ac:dyDescent="0.3">
      <c r="A122" s="31" t="s">
        <v>113</v>
      </c>
      <c r="B122" s="32">
        <f>2389785+151500+88673</f>
        <v>2629958</v>
      </c>
      <c r="C122" s="32">
        <v>2640250</v>
      </c>
      <c r="D122" s="32">
        <v>2679850</v>
      </c>
      <c r="E122" s="32">
        <v>2715050</v>
      </c>
      <c r="F122" s="32">
        <v>2748050</v>
      </c>
      <c r="G122" s="32">
        <v>2789850</v>
      </c>
      <c r="H122" s="30">
        <f t="shared" si="35"/>
        <v>2823328.2</v>
      </c>
    </row>
    <row r="123" spans="1:8" ht="15.75" customHeight="1" x14ac:dyDescent="0.3">
      <c r="A123" s="31" t="s">
        <v>25</v>
      </c>
      <c r="B123" s="32">
        <v>204578</v>
      </c>
      <c r="C123" s="32">
        <v>215931.49999999997</v>
      </c>
      <c r="D123" s="32">
        <v>219322.17249999996</v>
      </c>
      <c r="E123" s="32">
        <v>222214.51856999996</v>
      </c>
      <c r="F123" s="32">
        <v>225132.69279283995</v>
      </c>
      <c r="G123" s="32">
        <v>228628.08318473253</v>
      </c>
      <c r="H123" s="30">
        <f t="shared" si="35"/>
        <v>231371.62018294932</v>
      </c>
    </row>
    <row r="124" spans="1:8" ht="15.75" customHeight="1" x14ac:dyDescent="0.3">
      <c r="A124" s="31" t="s">
        <v>115</v>
      </c>
      <c r="B124" s="32">
        <f>220219+61744</f>
        <v>281963</v>
      </c>
      <c r="C124" s="32">
        <v>302957.15625</v>
      </c>
      <c r="D124" s="32">
        <v>310123.59375</v>
      </c>
      <c r="E124" s="32">
        <v>317290.03125</v>
      </c>
      <c r="F124" s="32">
        <v>324456.46875</v>
      </c>
      <c r="G124" s="32">
        <v>331622.90625</v>
      </c>
      <c r="H124" s="30">
        <f t="shared" si="35"/>
        <v>335602.38112500001</v>
      </c>
    </row>
    <row r="125" spans="1:8" ht="15.75" customHeight="1" x14ac:dyDescent="0.3">
      <c r="A125" s="34" t="s">
        <v>56</v>
      </c>
      <c r="B125" s="33">
        <v>63000</v>
      </c>
      <c r="C125" s="33">
        <v>64800</v>
      </c>
      <c r="D125" s="33">
        <v>66600</v>
      </c>
      <c r="E125" s="33">
        <v>68400</v>
      </c>
      <c r="F125" s="33">
        <v>70200</v>
      </c>
      <c r="G125" s="33">
        <v>72000</v>
      </c>
      <c r="H125" s="30">
        <f t="shared" si="35"/>
        <v>72864</v>
      </c>
    </row>
    <row r="126" spans="1:8" ht="15.75" customHeight="1" x14ac:dyDescent="0.3">
      <c r="A126" s="47" t="s">
        <v>116</v>
      </c>
      <c r="B126" s="44">
        <f t="shared" ref="B126:C126" si="36">SUM(B120:B125)</f>
        <v>3256645</v>
      </c>
      <c r="C126" s="44">
        <f t="shared" si="36"/>
        <v>3305708.2562500001</v>
      </c>
      <c r="D126" s="44">
        <f t="shared" ref="D126:H126" si="37">SUM(D120:D125)</f>
        <v>3358891.9102499997</v>
      </c>
      <c r="E126" s="44">
        <f t="shared" si="37"/>
        <v>3406946.6475479999</v>
      </c>
      <c r="F126" s="44">
        <f t="shared" si="37"/>
        <v>3452839.1644435758</v>
      </c>
      <c r="G126" s="44">
        <f t="shared" si="37"/>
        <v>3508375.9923789795</v>
      </c>
      <c r="H126" s="44">
        <f t="shared" si="37"/>
        <v>3550476.5042875269</v>
      </c>
    </row>
    <row r="127" spans="1:8" ht="15.75" customHeight="1" x14ac:dyDescent="0.3">
      <c r="A127" s="29" t="s">
        <v>117</v>
      </c>
      <c r="B127" s="30">
        <v>1192527</v>
      </c>
      <c r="C127" s="30">
        <v>1231376.3254531249</v>
      </c>
      <c r="D127" s="30">
        <v>1251187.236568125</v>
      </c>
      <c r="E127" s="30">
        <v>1286122.3594493701</v>
      </c>
      <c r="F127" s="30">
        <v>1303446.78457745</v>
      </c>
      <c r="G127" s="30">
        <v>1341953.8170849597</v>
      </c>
      <c r="H127" s="65">
        <f>(H126)*0.3825</f>
        <v>1358057.2628899792</v>
      </c>
    </row>
    <row r="128" spans="1:8" ht="15.75" customHeight="1" x14ac:dyDescent="0.3">
      <c r="A128" s="31" t="s">
        <v>104</v>
      </c>
      <c r="B128" s="32">
        <v>530335</v>
      </c>
      <c r="C128" s="32">
        <v>578498.94484374998</v>
      </c>
      <c r="D128" s="32">
        <v>629792.23317187501</v>
      </c>
      <c r="E128" s="32">
        <v>681389.32950960007</v>
      </c>
      <c r="F128" s="32">
        <v>733728.32244425989</v>
      </c>
      <c r="G128" s="32">
        <v>798155.5382662178</v>
      </c>
      <c r="H128" s="66">
        <f>H126*0.23</f>
        <v>816609.59598613123</v>
      </c>
    </row>
    <row r="129" spans="1:8" ht="15.75" customHeight="1" x14ac:dyDescent="0.3">
      <c r="A129" s="31" t="s">
        <v>105</v>
      </c>
      <c r="B129" s="32">
        <v>66540</v>
      </c>
      <c r="C129" s="32">
        <v>66790</v>
      </c>
      <c r="D129" s="32">
        <v>66790</v>
      </c>
      <c r="E129" s="32">
        <v>66790</v>
      </c>
      <c r="F129" s="32">
        <v>66790</v>
      </c>
      <c r="G129" s="32">
        <v>66790</v>
      </c>
      <c r="H129" s="32">
        <v>66790</v>
      </c>
    </row>
    <row r="130" spans="1:8" ht="15.75" customHeight="1" x14ac:dyDescent="0.3">
      <c r="A130" s="31" t="s">
        <v>106</v>
      </c>
      <c r="B130" s="32">
        <v>10200</v>
      </c>
      <c r="C130" s="32">
        <v>8603.75</v>
      </c>
      <c r="D130" s="32">
        <v>8603.75</v>
      </c>
      <c r="E130" s="32">
        <v>8603.75</v>
      </c>
      <c r="F130" s="32">
        <v>8603.75</v>
      </c>
      <c r="G130" s="32">
        <v>8603.75</v>
      </c>
      <c r="H130" s="32">
        <v>8603.75</v>
      </c>
    </row>
    <row r="131" spans="1:8" ht="15.75" customHeight="1" x14ac:dyDescent="0.3">
      <c r="A131" s="31" t="s">
        <v>118</v>
      </c>
      <c r="B131" s="32">
        <v>52524</v>
      </c>
      <c r="C131" s="32">
        <v>53305</v>
      </c>
      <c r="D131" s="32">
        <v>54305</v>
      </c>
      <c r="E131" s="32">
        <v>55805</v>
      </c>
      <c r="F131" s="32">
        <v>55805</v>
      </c>
      <c r="G131" s="32">
        <v>55805</v>
      </c>
      <c r="H131" s="32">
        <v>55805</v>
      </c>
    </row>
    <row r="132" spans="1:8" ht="15.75" customHeight="1" x14ac:dyDescent="0.3">
      <c r="A132" s="34" t="s">
        <v>108</v>
      </c>
      <c r="B132" s="33">
        <v>8500</v>
      </c>
      <c r="C132" s="33">
        <v>8500</v>
      </c>
      <c r="D132" s="33">
        <v>8500</v>
      </c>
      <c r="E132" s="33">
        <v>8500</v>
      </c>
      <c r="F132" s="33">
        <v>8500</v>
      </c>
      <c r="G132" s="33">
        <v>8500</v>
      </c>
      <c r="H132" s="33">
        <v>8500</v>
      </c>
    </row>
    <row r="133" spans="1:8" ht="15.75" customHeight="1" x14ac:dyDescent="0.3">
      <c r="A133" s="43" t="s">
        <v>119</v>
      </c>
      <c r="B133" s="44">
        <f t="shared" ref="B133:C133" si="38">SUM(B127:B132)</f>
        <v>1860626</v>
      </c>
      <c r="C133" s="44">
        <f t="shared" si="38"/>
        <v>1947074.0202968749</v>
      </c>
      <c r="D133" s="44">
        <f t="shared" ref="D133:H133" si="39">SUM(D127:D132)</f>
        <v>2019178.2197400001</v>
      </c>
      <c r="E133" s="44">
        <f t="shared" si="39"/>
        <v>2107210.4389589699</v>
      </c>
      <c r="F133" s="44">
        <f t="shared" si="39"/>
        <v>2176873.8570217099</v>
      </c>
      <c r="G133" s="44">
        <f t="shared" si="39"/>
        <v>2279808.1053511775</v>
      </c>
      <c r="H133" s="44">
        <f t="shared" si="39"/>
        <v>2314365.6088761105</v>
      </c>
    </row>
    <row r="134" spans="1:8" ht="15.75" customHeight="1" x14ac:dyDescent="0.3">
      <c r="A134" s="8"/>
      <c r="B134" s="45"/>
      <c r="C134" s="45"/>
      <c r="D134" s="45"/>
      <c r="E134" s="45"/>
      <c r="F134" s="45"/>
      <c r="G134" s="45"/>
      <c r="H134" s="45"/>
    </row>
    <row r="135" spans="1:8" ht="15.75" customHeight="1" x14ac:dyDescent="0.3">
      <c r="A135" s="48" t="s">
        <v>120</v>
      </c>
      <c r="B135" s="46" t="str">
        <f>B1</f>
        <v>26-27</v>
      </c>
      <c r="C135" s="46" t="str">
        <f t="shared" ref="C135:H135" si="40">C1</f>
        <v>27-28</v>
      </c>
      <c r="D135" s="46" t="str">
        <f t="shared" si="40"/>
        <v>28-29</v>
      </c>
      <c r="E135" s="46" t="str">
        <f t="shared" si="40"/>
        <v>29-30</v>
      </c>
      <c r="F135" s="46" t="str">
        <f t="shared" si="40"/>
        <v>30-31</v>
      </c>
      <c r="G135" s="46" t="str">
        <f t="shared" si="40"/>
        <v>31-32</v>
      </c>
      <c r="H135" s="46" t="str">
        <f t="shared" si="40"/>
        <v>32-33</v>
      </c>
    </row>
    <row r="136" spans="1:8" ht="15.75" customHeight="1" x14ac:dyDescent="0.3">
      <c r="A136" s="29" t="s">
        <v>121</v>
      </c>
      <c r="B136" s="30">
        <v>200000</v>
      </c>
      <c r="C136" s="30">
        <v>205000</v>
      </c>
      <c r="D136" s="30">
        <v>210000</v>
      </c>
      <c r="E136" s="30">
        <v>215000</v>
      </c>
      <c r="F136" s="30">
        <v>220000</v>
      </c>
      <c r="G136" s="30">
        <v>225000</v>
      </c>
      <c r="H136" s="30">
        <v>225000</v>
      </c>
    </row>
    <row r="137" spans="1:8" ht="15.75" customHeight="1" x14ac:dyDescent="0.3">
      <c r="A137" s="31" t="s">
        <v>122</v>
      </c>
      <c r="B137" s="32">
        <v>0</v>
      </c>
      <c r="C137" s="32">
        <v>0</v>
      </c>
      <c r="D137" s="32">
        <v>0</v>
      </c>
      <c r="E137" s="32">
        <v>0</v>
      </c>
      <c r="F137" s="32">
        <v>0</v>
      </c>
      <c r="G137" s="32">
        <v>0</v>
      </c>
      <c r="H137" s="32">
        <v>0</v>
      </c>
    </row>
    <row r="138" spans="1:8" ht="15.75" customHeight="1" x14ac:dyDescent="0.3">
      <c r="A138" s="49" t="s">
        <v>123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</row>
    <row r="139" spans="1:8" ht="15.75" customHeight="1" x14ac:dyDescent="0.3">
      <c r="A139" s="49" t="s">
        <v>124</v>
      </c>
      <c r="B139" s="32">
        <v>34650</v>
      </c>
      <c r="C139" s="32">
        <v>35145</v>
      </c>
      <c r="D139" s="32">
        <v>35640</v>
      </c>
      <c r="E139" s="32">
        <v>36135</v>
      </c>
      <c r="F139" s="32">
        <v>36630</v>
      </c>
      <c r="G139" s="32">
        <v>37125</v>
      </c>
      <c r="H139" s="32">
        <v>37125</v>
      </c>
    </row>
    <row r="140" spans="1:8" ht="15.75" customHeight="1" x14ac:dyDescent="0.3">
      <c r="A140" s="49" t="s">
        <v>125</v>
      </c>
      <c r="B140" s="32">
        <v>51780</v>
      </c>
      <c r="C140" s="32">
        <v>52275</v>
      </c>
      <c r="D140" s="32">
        <v>52770</v>
      </c>
      <c r="E140" s="32">
        <v>53265</v>
      </c>
      <c r="F140" s="32">
        <v>53760</v>
      </c>
      <c r="G140" s="32">
        <v>54255</v>
      </c>
      <c r="H140" s="32">
        <v>54255</v>
      </c>
    </row>
    <row r="141" spans="1:8" ht="15.75" customHeight="1" x14ac:dyDescent="0.3">
      <c r="A141" s="50" t="s">
        <v>126</v>
      </c>
      <c r="B141" s="33">
        <v>18000</v>
      </c>
      <c r="C141" s="33">
        <v>19055</v>
      </c>
      <c r="D141" s="33">
        <v>19570</v>
      </c>
      <c r="E141" s="33">
        <v>20085</v>
      </c>
      <c r="F141" s="33">
        <v>20600</v>
      </c>
      <c r="G141" s="33">
        <v>21115</v>
      </c>
      <c r="H141" s="33">
        <v>21115</v>
      </c>
    </row>
    <row r="142" spans="1:8" ht="15.75" customHeight="1" x14ac:dyDescent="0.3">
      <c r="A142" s="43" t="s">
        <v>127</v>
      </c>
      <c r="B142" s="44">
        <f>SUM(B136:B141)</f>
        <v>304430</v>
      </c>
      <c r="C142" s="44">
        <f t="shared" ref="C142" si="41">SUM(C136:C141)</f>
        <v>311475</v>
      </c>
      <c r="D142" s="44">
        <f>SUM(D136:D141)</f>
        <v>317980</v>
      </c>
      <c r="E142" s="44">
        <f t="shared" ref="E142:H142" si="42">SUM(E136:E141)</f>
        <v>324485</v>
      </c>
      <c r="F142" s="44">
        <f t="shared" si="42"/>
        <v>330990</v>
      </c>
      <c r="G142" s="44">
        <f t="shared" si="42"/>
        <v>337495</v>
      </c>
      <c r="H142" s="44">
        <f t="shared" si="42"/>
        <v>337495</v>
      </c>
    </row>
    <row r="143" spans="1:8" ht="15.75" customHeight="1" x14ac:dyDescent="0.3">
      <c r="A143" s="8"/>
      <c r="B143" s="45"/>
      <c r="C143" s="45"/>
      <c r="D143" s="45"/>
      <c r="E143" s="45"/>
      <c r="F143" s="45"/>
      <c r="G143" s="45"/>
      <c r="H143" s="45"/>
    </row>
    <row r="144" spans="1:8" ht="15.75" customHeight="1" x14ac:dyDescent="0.3">
      <c r="A144" s="48" t="s">
        <v>128</v>
      </c>
      <c r="B144" s="46" t="str">
        <f>B1</f>
        <v>26-27</v>
      </c>
      <c r="C144" s="46" t="str">
        <f t="shared" ref="C144:H144" si="43">C1</f>
        <v>27-28</v>
      </c>
      <c r="D144" s="46" t="str">
        <f t="shared" si="43"/>
        <v>28-29</v>
      </c>
      <c r="E144" s="46" t="str">
        <f t="shared" si="43"/>
        <v>29-30</v>
      </c>
      <c r="F144" s="46" t="str">
        <f t="shared" si="43"/>
        <v>30-31</v>
      </c>
      <c r="G144" s="46" t="str">
        <f t="shared" si="43"/>
        <v>31-32</v>
      </c>
      <c r="H144" s="46" t="str">
        <f t="shared" si="43"/>
        <v>32-33</v>
      </c>
    </row>
    <row r="145" spans="1:8" ht="15.75" customHeight="1" x14ac:dyDescent="0.3">
      <c r="A145" s="51" t="s">
        <v>129</v>
      </c>
      <c r="B145" s="30">
        <v>29700</v>
      </c>
      <c r="C145" s="30">
        <v>30195</v>
      </c>
      <c r="D145" s="30">
        <v>30690</v>
      </c>
      <c r="E145" s="30">
        <v>31185</v>
      </c>
      <c r="F145" s="30">
        <v>31680</v>
      </c>
      <c r="G145" s="30">
        <v>32175</v>
      </c>
      <c r="H145" s="30">
        <v>32175</v>
      </c>
    </row>
    <row r="146" spans="1:8" ht="15.75" customHeight="1" x14ac:dyDescent="0.3">
      <c r="A146" s="49" t="s">
        <v>125</v>
      </c>
      <c r="B146" s="32">
        <v>2970</v>
      </c>
      <c r="C146" s="32">
        <v>3465</v>
      </c>
      <c r="D146" s="32">
        <v>3960</v>
      </c>
      <c r="E146" s="32">
        <v>4455</v>
      </c>
      <c r="F146" s="32">
        <v>4950</v>
      </c>
      <c r="G146" s="32">
        <v>5445</v>
      </c>
      <c r="H146" s="32">
        <v>5445</v>
      </c>
    </row>
    <row r="147" spans="1:8" ht="15.75" customHeight="1" x14ac:dyDescent="0.3">
      <c r="A147" s="49" t="s">
        <v>130</v>
      </c>
      <c r="B147" s="32">
        <v>7920</v>
      </c>
      <c r="C147" s="32">
        <v>8415</v>
      </c>
      <c r="D147" s="32">
        <v>8910</v>
      </c>
      <c r="E147" s="32">
        <v>9405</v>
      </c>
      <c r="F147" s="32">
        <v>9900</v>
      </c>
      <c r="G147" s="32">
        <v>10395</v>
      </c>
      <c r="H147" s="32">
        <v>10395</v>
      </c>
    </row>
    <row r="148" spans="1:8" ht="15.75" customHeight="1" x14ac:dyDescent="0.3">
      <c r="A148" s="49" t="s">
        <v>131</v>
      </c>
      <c r="B148" s="32">
        <v>0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2">
        <v>0</v>
      </c>
    </row>
    <row r="149" spans="1:8" ht="15.75" customHeight="1" x14ac:dyDescent="0.3">
      <c r="A149" s="50" t="s">
        <v>132</v>
      </c>
      <c r="B149" s="33">
        <v>35640</v>
      </c>
      <c r="C149" s="33">
        <v>36630</v>
      </c>
      <c r="D149" s="33">
        <v>37125</v>
      </c>
      <c r="E149" s="33">
        <v>37620</v>
      </c>
      <c r="F149" s="33">
        <v>38115</v>
      </c>
      <c r="G149" s="33">
        <v>38610</v>
      </c>
      <c r="H149" s="33">
        <v>38610</v>
      </c>
    </row>
    <row r="150" spans="1:8" ht="15.75" customHeight="1" x14ac:dyDescent="0.3">
      <c r="A150" s="43" t="s">
        <v>127</v>
      </c>
      <c r="B150" s="44">
        <f t="shared" ref="B150:C150" si="44">SUM(B145:B149)</f>
        <v>76230</v>
      </c>
      <c r="C150" s="44">
        <f t="shared" si="44"/>
        <v>78705</v>
      </c>
      <c r="D150" s="44">
        <f t="shared" ref="D150:H150" si="45">SUM(D145:D149)</f>
        <v>80685</v>
      </c>
      <c r="E150" s="44">
        <f t="shared" si="45"/>
        <v>82665</v>
      </c>
      <c r="F150" s="44">
        <f t="shared" si="45"/>
        <v>84645</v>
      </c>
      <c r="G150" s="44">
        <f t="shared" si="45"/>
        <v>86625</v>
      </c>
      <c r="H150" s="44">
        <f t="shared" si="45"/>
        <v>86625</v>
      </c>
    </row>
    <row r="151" spans="1:8" ht="15.75" customHeight="1" x14ac:dyDescent="0.3">
      <c r="A151" s="8"/>
      <c r="B151" s="45"/>
      <c r="C151" s="45"/>
      <c r="D151" s="45"/>
      <c r="E151" s="45"/>
      <c r="F151" s="45"/>
      <c r="G151" s="45"/>
      <c r="H151" s="45"/>
    </row>
    <row r="152" spans="1:8" ht="15.75" customHeight="1" x14ac:dyDescent="0.3">
      <c r="A152" s="48" t="s">
        <v>133</v>
      </c>
      <c r="B152" s="46" t="str">
        <f>B1</f>
        <v>26-27</v>
      </c>
      <c r="C152" s="46" t="str">
        <f t="shared" ref="C152:H152" si="46">C1</f>
        <v>27-28</v>
      </c>
      <c r="D152" s="46" t="str">
        <f t="shared" si="46"/>
        <v>28-29</v>
      </c>
      <c r="E152" s="46" t="str">
        <f t="shared" si="46"/>
        <v>29-30</v>
      </c>
      <c r="F152" s="46" t="str">
        <f t="shared" si="46"/>
        <v>30-31</v>
      </c>
      <c r="G152" s="46" t="str">
        <f t="shared" si="46"/>
        <v>31-32</v>
      </c>
      <c r="H152" s="46" t="str">
        <f t="shared" si="46"/>
        <v>32-33</v>
      </c>
    </row>
    <row r="153" spans="1:8" ht="15.75" customHeight="1" x14ac:dyDescent="0.3">
      <c r="A153" s="51" t="s">
        <v>134</v>
      </c>
      <c r="B153" s="30">
        <v>13260</v>
      </c>
      <c r="C153" s="30">
        <v>13525.2</v>
      </c>
      <c r="D153" s="30">
        <v>13795.704000000002</v>
      </c>
      <c r="E153" s="30">
        <v>14071.618080000002</v>
      </c>
      <c r="F153" s="30">
        <v>14353.050441600002</v>
      </c>
      <c r="G153" s="30">
        <v>14640.111450432003</v>
      </c>
      <c r="H153" s="30">
        <v>14640.111450432003</v>
      </c>
    </row>
    <row r="154" spans="1:8" ht="15.75" customHeight="1" x14ac:dyDescent="0.3">
      <c r="A154" s="49" t="s">
        <v>135</v>
      </c>
      <c r="B154" s="32">
        <v>297000</v>
      </c>
      <c r="C154" s="32">
        <v>306900</v>
      </c>
      <c r="D154" s="32">
        <v>316800</v>
      </c>
      <c r="E154" s="32">
        <v>321750</v>
      </c>
      <c r="F154" s="32">
        <v>326700</v>
      </c>
      <c r="G154" s="32">
        <v>331650</v>
      </c>
      <c r="H154" s="32">
        <v>331650</v>
      </c>
    </row>
    <row r="155" spans="1:8" ht="15.75" customHeight="1" x14ac:dyDescent="0.3">
      <c r="A155" s="49" t="s">
        <v>136</v>
      </c>
      <c r="B155" s="32">
        <v>51000</v>
      </c>
      <c r="C155" s="32">
        <v>52050</v>
      </c>
      <c r="D155" s="32">
        <v>53100</v>
      </c>
      <c r="E155" s="32">
        <v>54150</v>
      </c>
      <c r="F155" s="32">
        <v>55200</v>
      </c>
      <c r="G155" s="32">
        <v>56250</v>
      </c>
      <c r="H155" s="32">
        <v>56250</v>
      </c>
    </row>
    <row r="156" spans="1:8" ht="15.75" customHeight="1" x14ac:dyDescent="0.3">
      <c r="A156" s="49" t="s">
        <v>137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</row>
    <row r="157" spans="1:8" ht="15.75" customHeight="1" x14ac:dyDescent="0.3">
      <c r="A157" s="49" t="s">
        <v>138</v>
      </c>
      <c r="B157" s="32">
        <v>46955.700000000004</v>
      </c>
      <c r="C157" s="32">
        <v>47896.200000000004</v>
      </c>
      <c r="D157" s="32">
        <v>48856.5</v>
      </c>
      <c r="E157" s="32">
        <v>49831.65</v>
      </c>
      <c r="F157" s="32">
        <v>50826.6</v>
      </c>
      <c r="G157" s="32">
        <v>51841.35</v>
      </c>
      <c r="H157" s="32">
        <v>51841.35</v>
      </c>
    </row>
    <row r="158" spans="1:8" ht="15.75" customHeight="1" x14ac:dyDescent="0.3">
      <c r="A158" s="49" t="s">
        <v>139</v>
      </c>
      <c r="B158" s="32">
        <v>46955.700000000004</v>
      </c>
      <c r="C158" s="32">
        <v>47896.200000000004</v>
      </c>
      <c r="D158" s="32">
        <v>48856.5</v>
      </c>
      <c r="E158" s="32">
        <v>49831.65</v>
      </c>
      <c r="F158" s="32">
        <v>50826.6</v>
      </c>
      <c r="G158" s="32">
        <v>51841.35</v>
      </c>
      <c r="H158" s="32">
        <v>51841.35</v>
      </c>
    </row>
    <row r="159" spans="1:8" ht="15.75" customHeight="1" x14ac:dyDescent="0.3">
      <c r="A159" s="50" t="s">
        <v>140</v>
      </c>
      <c r="B159" s="33">
        <v>0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</row>
    <row r="160" spans="1:8" ht="15.75" customHeight="1" x14ac:dyDescent="0.3">
      <c r="A160" s="43" t="s">
        <v>127</v>
      </c>
      <c r="B160" s="44">
        <f t="shared" ref="B160:C160" si="47">SUM(B153:B159)</f>
        <v>455171.4</v>
      </c>
      <c r="C160" s="44">
        <f t="shared" si="47"/>
        <v>468267.60000000003</v>
      </c>
      <c r="D160" s="44">
        <f t="shared" ref="D160:H160" si="48">SUM(D153:D159)</f>
        <v>481408.70400000003</v>
      </c>
      <c r="E160" s="44">
        <f t="shared" si="48"/>
        <v>489634.91808000003</v>
      </c>
      <c r="F160" s="44">
        <f t="shared" si="48"/>
        <v>497906.25044159993</v>
      </c>
      <c r="G160" s="44">
        <f t="shared" si="48"/>
        <v>506222.81145043194</v>
      </c>
      <c r="H160" s="44">
        <f t="shared" si="48"/>
        <v>506222.81145043194</v>
      </c>
    </row>
    <row r="161" spans="1:8" ht="15.75" customHeight="1" x14ac:dyDescent="0.3">
      <c r="A161" s="8"/>
      <c r="B161" s="45"/>
      <c r="C161" s="45"/>
      <c r="D161" s="45"/>
      <c r="E161" s="45"/>
      <c r="F161" s="45"/>
      <c r="G161" s="45"/>
      <c r="H161" s="45"/>
    </row>
    <row r="162" spans="1:8" ht="15.75" customHeight="1" x14ac:dyDescent="0.3">
      <c r="A162" s="48" t="s">
        <v>141</v>
      </c>
      <c r="B162" s="46" t="str">
        <f>B1</f>
        <v>26-27</v>
      </c>
      <c r="C162" s="46" t="str">
        <f t="shared" ref="C162:H162" si="49">C1</f>
        <v>27-28</v>
      </c>
      <c r="D162" s="46" t="str">
        <f t="shared" si="49"/>
        <v>28-29</v>
      </c>
      <c r="E162" s="46" t="str">
        <f t="shared" si="49"/>
        <v>29-30</v>
      </c>
      <c r="F162" s="46" t="str">
        <f t="shared" si="49"/>
        <v>30-31</v>
      </c>
      <c r="G162" s="46" t="str">
        <f t="shared" si="49"/>
        <v>31-32</v>
      </c>
      <c r="H162" s="46" t="str">
        <f t="shared" si="49"/>
        <v>32-33</v>
      </c>
    </row>
    <row r="163" spans="1:8" ht="15.75" customHeight="1" x14ac:dyDescent="0.3">
      <c r="A163" s="51" t="s">
        <v>134</v>
      </c>
      <c r="B163" s="30">
        <v>58500</v>
      </c>
      <c r="C163" s="30">
        <v>4000</v>
      </c>
      <c r="D163" s="30">
        <v>4500</v>
      </c>
      <c r="E163" s="30">
        <v>5000</v>
      </c>
      <c r="F163" s="30">
        <v>5500</v>
      </c>
      <c r="G163" s="30">
        <v>6000</v>
      </c>
      <c r="H163" s="30">
        <v>6000</v>
      </c>
    </row>
    <row r="164" spans="1:8" ht="15.75" customHeight="1" x14ac:dyDescent="0.3">
      <c r="A164" s="49" t="s">
        <v>142</v>
      </c>
      <c r="B164" s="32">
        <v>0</v>
      </c>
      <c r="C164" s="32">
        <v>0</v>
      </c>
      <c r="D164" s="32">
        <v>0</v>
      </c>
      <c r="E164" s="32">
        <v>0</v>
      </c>
      <c r="F164" s="32">
        <v>0</v>
      </c>
      <c r="G164" s="32">
        <v>0</v>
      </c>
      <c r="H164" s="32">
        <v>0</v>
      </c>
    </row>
    <row r="165" spans="1:8" ht="15.75" customHeight="1" x14ac:dyDescent="0.3">
      <c r="A165" s="49" t="s">
        <v>143</v>
      </c>
      <c r="B165" s="32">
        <v>493614</v>
      </c>
      <c r="C165" s="32">
        <v>501514.2</v>
      </c>
      <c r="D165" s="32">
        <v>523670.4</v>
      </c>
      <c r="E165" s="32">
        <v>539381.70000000007</v>
      </c>
      <c r="F165" s="32">
        <v>555568.19999999995</v>
      </c>
      <c r="G165" s="32">
        <v>572229.9</v>
      </c>
      <c r="H165" s="32">
        <f>(578.01*1.025)*H17</f>
        <v>586535.64749999996</v>
      </c>
    </row>
    <row r="166" spans="1:8" ht="15.75" customHeight="1" x14ac:dyDescent="0.3">
      <c r="A166" s="49" t="s">
        <v>144</v>
      </c>
      <c r="B166" s="32">
        <v>28800</v>
      </c>
      <c r="C166" s="32">
        <v>29664</v>
      </c>
      <c r="D166" s="32">
        <v>30553.920000000002</v>
      </c>
      <c r="E166" s="32">
        <v>31470.537600000003</v>
      </c>
      <c r="F166" s="32">
        <v>32414.653728000005</v>
      </c>
      <c r="G166" s="32">
        <v>33387.093339840008</v>
      </c>
      <c r="H166" s="32">
        <f>G166*1.03</f>
        <v>34388.70614003521</v>
      </c>
    </row>
    <row r="167" spans="1:8" ht="15.75" customHeight="1" x14ac:dyDescent="0.3">
      <c r="A167" s="49" t="s">
        <v>145</v>
      </c>
      <c r="B167" s="32">
        <v>90125</v>
      </c>
      <c r="C167" s="32">
        <v>92828.75</v>
      </c>
      <c r="D167" s="32">
        <v>65000</v>
      </c>
      <c r="E167" s="32">
        <v>66950</v>
      </c>
      <c r="F167" s="32">
        <v>68958.5</v>
      </c>
      <c r="G167" s="32">
        <v>71027.255000000005</v>
      </c>
      <c r="H167" s="32">
        <f>G167*1.05</f>
        <v>74578.617750000005</v>
      </c>
    </row>
    <row r="168" spans="1:8" ht="15.75" customHeight="1" x14ac:dyDescent="0.3">
      <c r="A168" s="49" t="s">
        <v>146</v>
      </c>
      <c r="B168" s="32">
        <v>35000</v>
      </c>
      <c r="C168" s="32">
        <v>38000</v>
      </c>
      <c r="D168" s="32">
        <v>40500</v>
      </c>
      <c r="E168" s="32">
        <v>43000</v>
      </c>
      <c r="F168" s="32">
        <v>45500</v>
      </c>
      <c r="G168" s="32">
        <v>48000</v>
      </c>
      <c r="H168" s="32">
        <v>48000</v>
      </c>
    </row>
    <row r="169" spans="1:8" ht="15.75" customHeight="1" x14ac:dyDescent="0.3">
      <c r="A169" s="49" t="s">
        <v>147</v>
      </c>
      <c r="B169" s="32">
        <v>49290</v>
      </c>
      <c r="C169" s="32">
        <v>50340</v>
      </c>
      <c r="D169" s="32">
        <v>51330</v>
      </c>
      <c r="E169" s="32">
        <v>52320</v>
      </c>
      <c r="F169" s="32">
        <v>53310</v>
      </c>
      <c r="G169" s="32">
        <v>54360</v>
      </c>
      <c r="H169" s="66">
        <f>(54*H17)+(75*12)</f>
        <v>54360</v>
      </c>
    </row>
    <row r="170" spans="1:8" ht="15.75" customHeight="1" x14ac:dyDescent="0.3">
      <c r="A170" s="49" t="s">
        <v>148</v>
      </c>
      <c r="B170" s="32">
        <v>10500</v>
      </c>
      <c r="C170" s="32">
        <v>11500</v>
      </c>
      <c r="D170" s="32">
        <v>12500</v>
      </c>
      <c r="E170" s="32">
        <v>13500</v>
      </c>
      <c r="F170" s="32">
        <v>14500</v>
      </c>
      <c r="G170" s="32">
        <v>15500</v>
      </c>
      <c r="H170" s="32">
        <v>15500</v>
      </c>
    </row>
    <row r="171" spans="1:8" ht="15.75" customHeight="1" x14ac:dyDescent="0.3">
      <c r="A171" s="50" t="s">
        <v>149</v>
      </c>
      <c r="B171" s="33">
        <v>117389.25</v>
      </c>
      <c r="C171" s="67">
        <f t="shared" ref="C171:G171" si="50">(C69)*0.0125</f>
        <v>120322.125</v>
      </c>
      <c r="D171" s="67">
        <f t="shared" si="50"/>
        <v>123330.17812499998</v>
      </c>
      <c r="E171" s="67">
        <f t="shared" si="50"/>
        <v>126413.43257812499</v>
      </c>
      <c r="F171" s="67">
        <f t="shared" si="50"/>
        <v>129573.7683925781</v>
      </c>
      <c r="G171" s="67">
        <f t="shared" si="50"/>
        <v>132813.11260239253</v>
      </c>
      <c r="H171" s="67">
        <f>(H69)*0.0125</f>
        <v>136133.44041745234</v>
      </c>
    </row>
    <row r="172" spans="1:8" ht="15.75" customHeight="1" x14ac:dyDescent="0.3">
      <c r="A172" s="43" t="s">
        <v>127</v>
      </c>
      <c r="B172" s="44">
        <f t="shared" ref="B172:C172" si="51">SUM(B163:B171)</f>
        <v>883218.25</v>
      </c>
      <c r="C172" s="44">
        <f t="shared" si="51"/>
        <v>848169.07499999995</v>
      </c>
      <c r="D172" s="44">
        <f t="shared" ref="D172:H172" si="52">SUM(D163:D171)</f>
        <v>851384.49812500004</v>
      </c>
      <c r="E172" s="44">
        <f t="shared" si="52"/>
        <v>878035.67017812515</v>
      </c>
      <c r="F172" s="44">
        <f t="shared" si="52"/>
        <v>905325.12212057807</v>
      </c>
      <c r="G172" s="44">
        <f t="shared" si="52"/>
        <v>933317.36094223266</v>
      </c>
      <c r="H172" s="44">
        <f t="shared" si="52"/>
        <v>955496.41180748749</v>
      </c>
    </row>
    <row r="173" spans="1:8" ht="15.75" customHeight="1" x14ac:dyDescent="0.3">
      <c r="A173" s="8"/>
      <c r="B173" s="45"/>
      <c r="C173" s="45"/>
      <c r="D173" s="45"/>
      <c r="E173" s="45"/>
      <c r="F173" s="45"/>
      <c r="G173" s="45"/>
      <c r="H173" s="45"/>
    </row>
    <row r="174" spans="1:8" ht="15.75" customHeight="1" x14ac:dyDescent="0.3">
      <c r="A174" s="48" t="s">
        <v>150</v>
      </c>
      <c r="B174" s="46" t="str">
        <f>B1</f>
        <v>26-27</v>
      </c>
      <c r="C174" s="46" t="str">
        <f t="shared" ref="C174:H174" si="53">C1</f>
        <v>27-28</v>
      </c>
      <c r="D174" s="46" t="str">
        <f t="shared" si="53"/>
        <v>28-29</v>
      </c>
      <c r="E174" s="46" t="str">
        <f t="shared" si="53"/>
        <v>29-30</v>
      </c>
      <c r="F174" s="46" t="str">
        <f t="shared" si="53"/>
        <v>30-31</v>
      </c>
      <c r="G174" s="46" t="str">
        <f t="shared" si="53"/>
        <v>31-32</v>
      </c>
      <c r="H174" s="46" t="str">
        <f t="shared" si="53"/>
        <v>32-33</v>
      </c>
    </row>
    <row r="175" spans="1:8" ht="15.75" customHeight="1" x14ac:dyDescent="0.3">
      <c r="A175" s="51" t="s">
        <v>151</v>
      </c>
      <c r="B175" s="30">
        <v>15500</v>
      </c>
      <c r="C175" s="30">
        <v>15655</v>
      </c>
      <c r="D175" s="30">
        <v>15811.55</v>
      </c>
      <c r="E175" s="30">
        <v>15969.665499999999</v>
      </c>
      <c r="F175" s="30">
        <v>16129.362154999999</v>
      </c>
      <c r="G175" s="30">
        <v>16290.655776549998</v>
      </c>
      <c r="H175" s="30">
        <v>16290.655776549998</v>
      </c>
    </row>
    <row r="176" spans="1:8" ht="15.75" customHeight="1" x14ac:dyDescent="0.3">
      <c r="A176" s="49" t="s">
        <v>152</v>
      </c>
      <c r="B176" s="32">
        <v>1000</v>
      </c>
      <c r="C176" s="32">
        <v>1100</v>
      </c>
      <c r="D176" s="32">
        <v>1200</v>
      </c>
      <c r="E176" s="32">
        <v>1300</v>
      </c>
      <c r="F176" s="32">
        <v>1400</v>
      </c>
      <c r="G176" s="32">
        <v>1500</v>
      </c>
      <c r="H176" s="32">
        <v>1500</v>
      </c>
    </row>
    <row r="177" spans="1:8" ht="15.75" customHeight="1" x14ac:dyDescent="0.3">
      <c r="A177" s="49" t="s">
        <v>153</v>
      </c>
      <c r="B177" s="32">
        <v>7000</v>
      </c>
      <c r="C177" s="30">
        <f t="shared" ref="C177:H177" si="54">B177</f>
        <v>7000</v>
      </c>
      <c r="D177" s="30">
        <f t="shared" si="54"/>
        <v>7000</v>
      </c>
      <c r="E177" s="30">
        <f t="shared" si="54"/>
        <v>7000</v>
      </c>
      <c r="F177" s="30">
        <f t="shared" si="54"/>
        <v>7000</v>
      </c>
      <c r="G177" s="30">
        <f t="shared" si="54"/>
        <v>7000</v>
      </c>
      <c r="H177" s="30">
        <f t="shared" si="54"/>
        <v>7000</v>
      </c>
    </row>
    <row r="178" spans="1:8" ht="15.75" customHeight="1" x14ac:dyDescent="0.3">
      <c r="A178" s="49" t="s">
        <v>154</v>
      </c>
      <c r="B178" s="32">
        <v>35000</v>
      </c>
      <c r="C178" s="32">
        <v>35700</v>
      </c>
      <c r="D178" s="32">
        <v>36771</v>
      </c>
      <c r="E178" s="32">
        <v>37874.129999999997</v>
      </c>
      <c r="F178" s="32">
        <v>39010.353900000002</v>
      </c>
      <c r="G178" s="32">
        <v>40180.664517000005</v>
      </c>
      <c r="H178" s="32">
        <v>40180.664517000005</v>
      </c>
    </row>
    <row r="179" spans="1:8" ht="15.75" customHeight="1" x14ac:dyDescent="0.3">
      <c r="A179" s="49" t="s">
        <v>155</v>
      </c>
      <c r="B179" s="32">
        <v>10426.950000000001</v>
      </c>
      <c r="C179" s="32">
        <v>10635.489000000001</v>
      </c>
      <c r="D179" s="32">
        <v>10954.553670000001</v>
      </c>
      <c r="E179" s="32">
        <v>11283.190280100001</v>
      </c>
      <c r="F179" s="32">
        <v>11621.685988503003</v>
      </c>
      <c r="G179" s="32">
        <v>11970.336568158093</v>
      </c>
      <c r="H179" s="32">
        <v>11970.336568158093</v>
      </c>
    </row>
    <row r="180" spans="1:8" ht="15.75" customHeight="1" x14ac:dyDescent="0.3">
      <c r="A180" s="49" t="s">
        <v>156</v>
      </c>
      <c r="B180" s="32">
        <v>110000</v>
      </c>
      <c r="C180" s="32">
        <v>121000.00000000001</v>
      </c>
      <c r="D180" s="32">
        <v>133100.00000000003</v>
      </c>
      <c r="E180" s="32">
        <v>146410.00000000006</v>
      </c>
      <c r="F180" s="32">
        <v>161051.00000000009</v>
      </c>
      <c r="G180" s="32">
        <v>177156.10000000012</v>
      </c>
      <c r="H180" s="32">
        <v>177156.10000000012</v>
      </c>
    </row>
    <row r="181" spans="1:8" ht="15.75" customHeight="1" x14ac:dyDescent="0.3">
      <c r="A181" s="49" t="s">
        <v>157</v>
      </c>
      <c r="B181" s="32">
        <v>0</v>
      </c>
      <c r="C181" s="32">
        <v>0</v>
      </c>
      <c r="D181" s="32">
        <v>0</v>
      </c>
      <c r="E181" s="32">
        <v>0</v>
      </c>
      <c r="F181" s="32">
        <v>0</v>
      </c>
      <c r="G181" s="32">
        <v>0</v>
      </c>
      <c r="H181" s="32">
        <v>0</v>
      </c>
    </row>
    <row r="182" spans="1:8" ht="15.75" customHeight="1" x14ac:dyDescent="0.3">
      <c r="A182" s="49" t="s">
        <v>159</v>
      </c>
      <c r="B182" s="32">
        <v>95003.999999999985</v>
      </c>
      <c r="C182" s="32">
        <v>96263.999999999985</v>
      </c>
      <c r="D182" s="32">
        <v>97524.000000000015</v>
      </c>
      <c r="E182" s="32">
        <v>98783.999999999985</v>
      </c>
      <c r="F182" s="32">
        <v>100044.00000000001</v>
      </c>
      <c r="G182" s="32">
        <v>101303.99999999999</v>
      </c>
      <c r="H182" s="32">
        <v>101303.99999999999</v>
      </c>
    </row>
    <row r="183" spans="1:8" ht="15.75" customHeight="1" x14ac:dyDescent="0.3">
      <c r="A183" s="49" t="s">
        <v>158</v>
      </c>
      <c r="B183" s="32">
        <v>4000</v>
      </c>
      <c r="C183" s="32">
        <v>4250</v>
      </c>
      <c r="D183" s="32">
        <v>4500</v>
      </c>
      <c r="E183" s="32">
        <v>4750</v>
      </c>
      <c r="F183" s="32">
        <v>5000</v>
      </c>
      <c r="G183" s="32">
        <v>5250</v>
      </c>
      <c r="H183" s="32">
        <v>5250</v>
      </c>
    </row>
    <row r="184" spans="1:8" ht="15.75" customHeight="1" x14ac:dyDescent="0.3">
      <c r="A184" s="49" t="s">
        <v>160</v>
      </c>
      <c r="B184" s="32">
        <v>1500</v>
      </c>
      <c r="C184" s="32">
        <v>1750</v>
      </c>
      <c r="D184" s="32">
        <v>2000</v>
      </c>
      <c r="E184" s="32">
        <v>2250</v>
      </c>
      <c r="F184" s="32">
        <v>2500</v>
      </c>
      <c r="G184" s="32">
        <v>2750</v>
      </c>
      <c r="H184" s="32">
        <v>2750</v>
      </c>
    </row>
    <row r="185" spans="1:8" ht="15.75" customHeight="1" x14ac:dyDescent="0.3">
      <c r="A185" s="49" t="s">
        <v>161</v>
      </c>
      <c r="B185" s="32">
        <v>1000</v>
      </c>
      <c r="C185" s="32">
        <v>1100</v>
      </c>
      <c r="D185" s="32">
        <v>1200</v>
      </c>
      <c r="E185" s="32">
        <v>1300</v>
      </c>
      <c r="F185" s="32">
        <v>1400</v>
      </c>
      <c r="G185" s="32">
        <v>1500</v>
      </c>
      <c r="H185" s="32">
        <v>1500</v>
      </c>
    </row>
    <row r="186" spans="1:8" ht="15.75" customHeight="1" x14ac:dyDescent="0.3">
      <c r="A186" s="49" t="s">
        <v>162</v>
      </c>
      <c r="B186" s="32">
        <v>19200</v>
      </c>
      <c r="C186" s="32">
        <v>20200</v>
      </c>
      <c r="D186" s="32">
        <v>21200</v>
      </c>
      <c r="E186" s="32">
        <v>22200</v>
      </c>
      <c r="F186" s="32">
        <v>23200</v>
      </c>
      <c r="G186" s="32">
        <v>24200</v>
      </c>
      <c r="H186" s="32">
        <v>24200</v>
      </c>
    </row>
    <row r="187" spans="1:8" ht="15.75" customHeight="1" x14ac:dyDescent="0.3">
      <c r="A187" s="49" t="s">
        <v>163</v>
      </c>
      <c r="B187" s="32">
        <v>0</v>
      </c>
      <c r="C187" s="32">
        <v>0</v>
      </c>
      <c r="D187" s="32">
        <v>0</v>
      </c>
      <c r="E187" s="32">
        <v>0</v>
      </c>
      <c r="F187" s="32">
        <v>0</v>
      </c>
      <c r="G187" s="32">
        <v>0</v>
      </c>
      <c r="H187" s="32">
        <v>0</v>
      </c>
    </row>
    <row r="188" spans="1:8" ht="15.75" customHeight="1" x14ac:dyDescent="0.3">
      <c r="A188" s="49" t="s">
        <v>114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</row>
    <row r="189" spans="1:8" ht="15.75" hidden="1" customHeight="1" x14ac:dyDescent="0.3">
      <c r="A189" s="49" t="s">
        <v>164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</row>
    <row r="190" spans="1:8" ht="15.75" hidden="1" customHeight="1" x14ac:dyDescent="0.3">
      <c r="A190" s="49" t="s">
        <v>165</v>
      </c>
      <c r="B190" s="32">
        <v>0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</row>
    <row r="191" spans="1:8" ht="15.75" hidden="1" customHeight="1" x14ac:dyDescent="0.3">
      <c r="A191" s="49" t="s">
        <v>166</v>
      </c>
      <c r="B191" s="32">
        <v>0</v>
      </c>
      <c r="C191" s="32">
        <v>0</v>
      </c>
      <c r="D191" s="32">
        <v>0</v>
      </c>
      <c r="E191" s="32">
        <v>0</v>
      </c>
      <c r="F191" s="32">
        <v>0</v>
      </c>
      <c r="G191" s="32">
        <v>0</v>
      </c>
      <c r="H191" s="32">
        <v>0</v>
      </c>
    </row>
    <row r="192" spans="1:8" ht="15.75" customHeight="1" x14ac:dyDescent="0.3">
      <c r="A192" s="49" t="s">
        <v>167</v>
      </c>
      <c r="B192" s="32">
        <v>350000</v>
      </c>
      <c r="C192" s="32">
        <v>350000</v>
      </c>
      <c r="D192" s="32">
        <v>350000</v>
      </c>
      <c r="E192" s="32">
        <v>350000</v>
      </c>
      <c r="F192" s="32">
        <v>350000</v>
      </c>
      <c r="G192" s="32">
        <v>350000</v>
      </c>
      <c r="H192" s="32">
        <v>350000</v>
      </c>
    </row>
    <row r="193" spans="1:8" ht="15.75" customHeight="1" x14ac:dyDescent="0.3">
      <c r="A193" s="49" t="s">
        <v>168</v>
      </c>
      <c r="B193" s="32">
        <v>5000</v>
      </c>
      <c r="C193" s="32">
        <v>5000</v>
      </c>
      <c r="D193" s="32">
        <v>5000</v>
      </c>
      <c r="E193" s="32">
        <v>5000</v>
      </c>
      <c r="F193" s="32">
        <v>5000</v>
      </c>
      <c r="G193" s="32">
        <v>5000</v>
      </c>
      <c r="H193" s="32">
        <v>5000</v>
      </c>
    </row>
    <row r="194" spans="1:8" ht="15.75" customHeight="1" x14ac:dyDescent="0.3">
      <c r="A194" s="50" t="s">
        <v>169</v>
      </c>
      <c r="B194" s="33">
        <f>B69*0.0175</f>
        <v>164344.95000000001</v>
      </c>
      <c r="C194" s="33">
        <f t="shared" ref="C194:H194" si="55">C69*0.0175</f>
        <v>168450.97500000001</v>
      </c>
      <c r="D194" s="33">
        <f t="shared" si="55"/>
        <v>172662.24937499998</v>
      </c>
      <c r="E194" s="33">
        <f t="shared" si="55"/>
        <v>176978.80560937501</v>
      </c>
      <c r="F194" s="33">
        <f t="shared" si="55"/>
        <v>181403.27574960934</v>
      </c>
      <c r="G194" s="33">
        <f t="shared" si="55"/>
        <v>185938.35764334956</v>
      </c>
      <c r="H194" s="33">
        <f t="shared" si="55"/>
        <v>190586.81658443325</v>
      </c>
    </row>
    <row r="195" spans="1:8" ht="15.75" customHeight="1" x14ac:dyDescent="0.3">
      <c r="A195" s="43" t="s">
        <v>127</v>
      </c>
      <c r="B195" s="44">
        <f t="shared" ref="B195:C195" si="56">SUM(B175:B194)</f>
        <v>818975.89999999991</v>
      </c>
      <c r="C195" s="44">
        <f t="shared" si="56"/>
        <v>838105.46400000004</v>
      </c>
      <c r="D195" s="44">
        <f t="shared" ref="D195:H195" si="57">SUM(D175:D194)</f>
        <v>858923.35304500011</v>
      </c>
      <c r="E195" s="44">
        <f t="shared" si="57"/>
        <v>881099.79138947511</v>
      </c>
      <c r="F195" s="44">
        <f t="shared" si="57"/>
        <v>904759.67779311235</v>
      </c>
      <c r="G195" s="44">
        <f t="shared" si="57"/>
        <v>930040.11450505769</v>
      </c>
      <c r="H195" s="44">
        <f t="shared" si="57"/>
        <v>934688.57344614132</v>
      </c>
    </row>
    <row r="196" spans="1:8" ht="15.75" customHeight="1" x14ac:dyDescent="0.3">
      <c r="A196" s="8"/>
      <c r="B196" s="45"/>
      <c r="C196" s="45"/>
      <c r="D196" s="45"/>
      <c r="E196" s="45"/>
      <c r="F196" s="45"/>
      <c r="G196" s="45"/>
      <c r="H196" s="45"/>
    </row>
    <row r="197" spans="1:8" ht="15.75" customHeight="1" x14ac:dyDescent="0.3">
      <c r="A197" s="48" t="s">
        <v>172</v>
      </c>
      <c r="B197" s="46" t="str">
        <f>B1</f>
        <v>26-27</v>
      </c>
      <c r="C197" s="46" t="str">
        <f t="shared" ref="C197:H197" si="58">C1</f>
        <v>27-28</v>
      </c>
      <c r="D197" s="46" t="str">
        <f t="shared" si="58"/>
        <v>28-29</v>
      </c>
      <c r="E197" s="46" t="str">
        <f t="shared" si="58"/>
        <v>29-30</v>
      </c>
      <c r="F197" s="46" t="str">
        <f t="shared" si="58"/>
        <v>30-31</v>
      </c>
      <c r="G197" s="46" t="str">
        <f t="shared" si="58"/>
        <v>31-32</v>
      </c>
      <c r="H197" s="46" t="str">
        <f t="shared" si="58"/>
        <v>32-33</v>
      </c>
    </row>
    <row r="198" spans="1:8" ht="15.75" customHeight="1" x14ac:dyDescent="0.3">
      <c r="A198" s="51" t="s">
        <v>174</v>
      </c>
      <c r="B198" s="30">
        <v>67000</v>
      </c>
      <c r="C198" s="30">
        <v>68474</v>
      </c>
      <c r="D198" s="30">
        <v>69158.740000000005</v>
      </c>
      <c r="E198" s="30">
        <v>70541.914800000013</v>
      </c>
      <c r="F198" s="30">
        <v>71952.753096000015</v>
      </c>
      <c r="G198" s="30">
        <v>73391.808157920022</v>
      </c>
      <c r="H198" s="30">
        <f t="shared" ref="H198:H203" si="59">G198*1.02</f>
        <v>74859.64432107842</v>
      </c>
    </row>
    <row r="199" spans="1:8" ht="15.75" customHeight="1" x14ac:dyDescent="0.3">
      <c r="A199" s="49" t="s">
        <v>176</v>
      </c>
      <c r="B199" s="32">
        <v>10000</v>
      </c>
      <c r="C199" s="30">
        <v>10100</v>
      </c>
      <c r="D199" s="32">
        <v>10251.499999999998</v>
      </c>
      <c r="E199" s="30">
        <v>10456.529999999999</v>
      </c>
      <c r="F199" s="30">
        <v>10665.660599999999</v>
      </c>
      <c r="G199" s="30">
        <v>10878.973812</v>
      </c>
      <c r="H199" s="30">
        <f t="shared" si="59"/>
        <v>11096.55328824</v>
      </c>
    </row>
    <row r="200" spans="1:8" ht="15.75" customHeight="1" x14ac:dyDescent="0.3">
      <c r="A200" s="49" t="s">
        <v>178</v>
      </c>
      <c r="B200" s="32">
        <v>7000</v>
      </c>
      <c r="C200" s="30">
        <v>7140</v>
      </c>
      <c r="D200" s="32">
        <v>7211.4</v>
      </c>
      <c r="E200" s="30">
        <v>7355.6279999999997</v>
      </c>
      <c r="F200" s="30">
        <v>7502.7405600000002</v>
      </c>
      <c r="G200" s="30">
        <v>7652.7953712000008</v>
      </c>
      <c r="H200" s="30">
        <f t="shared" si="59"/>
        <v>7805.8512786240008</v>
      </c>
    </row>
    <row r="201" spans="1:8" ht="15.75" customHeight="1" x14ac:dyDescent="0.3">
      <c r="A201" s="49" t="s">
        <v>179</v>
      </c>
      <c r="B201" s="32">
        <v>30000</v>
      </c>
      <c r="C201" s="30">
        <v>30600</v>
      </c>
      <c r="D201" s="32">
        <v>31212</v>
      </c>
      <c r="E201" s="30">
        <v>31836.240000000002</v>
      </c>
      <c r="F201" s="30">
        <v>32472.964800000002</v>
      </c>
      <c r="G201" s="30">
        <v>33122.424096000002</v>
      </c>
      <c r="H201" s="30">
        <f t="shared" si="59"/>
        <v>33784.872577920003</v>
      </c>
    </row>
    <row r="202" spans="1:8" ht="15.75" customHeight="1" x14ac:dyDescent="0.3">
      <c r="A202" s="49" t="s">
        <v>180</v>
      </c>
      <c r="B202" s="32">
        <v>7500</v>
      </c>
      <c r="C202" s="32">
        <v>7650</v>
      </c>
      <c r="D202" s="32">
        <v>7803</v>
      </c>
      <c r="E202" s="32">
        <v>7959.06</v>
      </c>
      <c r="F202" s="32">
        <v>8118.2412000000004</v>
      </c>
      <c r="G202" s="32">
        <v>8199.4236120000005</v>
      </c>
      <c r="H202" s="30">
        <f t="shared" si="59"/>
        <v>8363.4120842400007</v>
      </c>
    </row>
    <row r="203" spans="1:8" ht="15.75" customHeight="1" x14ac:dyDescent="0.3">
      <c r="A203" s="49" t="s">
        <v>170</v>
      </c>
      <c r="B203" s="32">
        <v>116475</v>
      </c>
      <c r="C203" s="32">
        <v>119969.25</v>
      </c>
      <c r="D203" s="32">
        <v>123568.3275</v>
      </c>
      <c r="E203" s="32">
        <v>127275.37732500001</v>
      </c>
      <c r="F203" s="32">
        <v>131093.63864475003</v>
      </c>
      <c r="G203" s="32">
        <v>135026.44780409252</v>
      </c>
      <c r="H203" s="30">
        <f t="shared" si="59"/>
        <v>137726.97676017438</v>
      </c>
    </row>
    <row r="204" spans="1:8" ht="15.75" customHeight="1" x14ac:dyDescent="0.3">
      <c r="A204" s="49" t="s">
        <v>171</v>
      </c>
      <c r="B204" s="32">
        <v>225000</v>
      </c>
      <c r="C204" s="32">
        <v>160000</v>
      </c>
      <c r="D204" s="32">
        <v>165000</v>
      </c>
      <c r="E204" s="32">
        <v>170000</v>
      </c>
      <c r="F204" s="32">
        <v>175000</v>
      </c>
      <c r="G204" s="32">
        <v>180000</v>
      </c>
      <c r="H204" s="32">
        <v>180000</v>
      </c>
    </row>
    <row r="205" spans="1:8" ht="15.75" customHeight="1" x14ac:dyDescent="0.3">
      <c r="A205" s="49" t="s">
        <v>173</v>
      </c>
      <c r="B205" s="32">
        <v>35000</v>
      </c>
      <c r="C205" s="32">
        <v>35000</v>
      </c>
      <c r="D205" s="32">
        <v>35000</v>
      </c>
      <c r="E205" s="32">
        <v>35000</v>
      </c>
      <c r="F205" s="32">
        <v>35000</v>
      </c>
      <c r="G205" s="32">
        <v>37500</v>
      </c>
      <c r="H205" s="30">
        <f>G205*1.02</f>
        <v>38250</v>
      </c>
    </row>
    <row r="206" spans="1:8" ht="15.75" customHeight="1" x14ac:dyDescent="0.3">
      <c r="A206" s="49" t="s">
        <v>175</v>
      </c>
      <c r="B206" s="32">
        <v>22147.5</v>
      </c>
      <c r="C206" s="32">
        <v>22590.45</v>
      </c>
      <c r="D206" s="32">
        <v>23042.259000000002</v>
      </c>
      <c r="E206" s="32">
        <v>23503.104180000002</v>
      </c>
      <c r="F206" s="32">
        <v>23973.166263600004</v>
      </c>
      <c r="G206" s="32">
        <v>23974.186263600004</v>
      </c>
      <c r="H206" s="30">
        <f>G206*1.02</f>
        <v>24453.669988872003</v>
      </c>
    </row>
    <row r="207" spans="1:8" ht="15.75" customHeight="1" x14ac:dyDescent="0.3">
      <c r="A207" s="50" t="s">
        <v>177</v>
      </c>
      <c r="B207" s="32">
        <v>25825</v>
      </c>
      <c r="C207" s="32">
        <v>26341.5</v>
      </c>
      <c r="D207" s="32">
        <v>26868.33</v>
      </c>
      <c r="E207" s="32">
        <v>27405.696600000003</v>
      </c>
      <c r="F207" s="32">
        <v>27953.810532000003</v>
      </c>
      <c r="G207" s="32">
        <v>28512.886742640003</v>
      </c>
      <c r="H207" s="30">
        <f>G207*1.02</f>
        <v>29083.144477492802</v>
      </c>
    </row>
    <row r="208" spans="1:8" ht="15.75" customHeight="1" x14ac:dyDescent="0.3">
      <c r="A208" s="43" t="s">
        <v>127</v>
      </c>
      <c r="B208" s="44">
        <f t="shared" ref="B208:C208" si="60">SUM(B198:B207)</f>
        <v>545947.5</v>
      </c>
      <c r="C208" s="44">
        <f t="shared" si="60"/>
        <v>487865.2</v>
      </c>
      <c r="D208" s="44">
        <f t="shared" ref="D208:H208" si="61">SUM(D198:D207)</f>
        <v>499115.55650000006</v>
      </c>
      <c r="E208" s="44">
        <f t="shared" si="61"/>
        <v>511333.55090500007</v>
      </c>
      <c r="F208" s="44">
        <f t="shared" si="61"/>
        <v>523732.9756963501</v>
      </c>
      <c r="G208" s="44">
        <f t="shared" si="61"/>
        <v>538258.94585945259</v>
      </c>
      <c r="H208" s="44">
        <f t="shared" si="61"/>
        <v>545424.12477664161</v>
      </c>
    </row>
    <row r="209" spans="1:8" ht="15.75" customHeight="1" thickBot="1" x14ac:dyDescent="0.35">
      <c r="A209" s="8"/>
      <c r="B209" s="45"/>
      <c r="C209" s="45"/>
      <c r="D209" s="45"/>
      <c r="E209" s="45"/>
      <c r="F209" s="45"/>
      <c r="G209" s="45"/>
      <c r="H209" s="45"/>
    </row>
    <row r="210" spans="1:8" ht="15.75" customHeight="1" thickBot="1" x14ac:dyDescent="0.35">
      <c r="A210" s="52" t="s">
        <v>181</v>
      </c>
      <c r="B210" s="53">
        <f t="shared" ref="B210:C210" si="62">B208+B195+B172+B160+B150+B142+B133+B126+B117+B110</f>
        <v>9958124.0500000007</v>
      </c>
      <c r="C210" s="53">
        <f t="shared" si="62"/>
        <v>10044656.331421874</v>
      </c>
      <c r="D210" s="53">
        <f>D208+D195+D172+D160+D150+D142+D133+D126+D117+D110</f>
        <v>10268181.90227</v>
      </c>
      <c r="E210" s="53">
        <f t="shared" ref="E210:H210" si="63">E208+E195+E172+E160+E150+E142+E133+E126+E117+E110</f>
        <v>10525408.647729401</v>
      </c>
      <c r="F210" s="53">
        <f t="shared" si="63"/>
        <v>10759222.946519081</v>
      </c>
      <c r="G210" s="53">
        <f t="shared" si="63"/>
        <v>11035203.074021395</v>
      </c>
      <c r="H210" s="53">
        <f t="shared" si="63"/>
        <v>11177270.404867113</v>
      </c>
    </row>
    <row r="211" spans="1:8" ht="15.75" customHeight="1" thickBot="1" x14ac:dyDescent="0.35">
      <c r="A211" s="8"/>
      <c r="B211" s="45"/>
      <c r="C211" s="45"/>
      <c r="D211" s="45"/>
      <c r="E211" s="45"/>
      <c r="F211" s="45"/>
      <c r="G211" s="45"/>
      <c r="H211" s="45"/>
    </row>
    <row r="212" spans="1:8" ht="15.75" customHeight="1" thickBot="1" x14ac:dyDescent="0.35">
      <c r="A212" s="39" t="s">
        <v>182</v>
      </c>
      <c r="B212" s="54"/>
      <c r="C212" s="54"/>
      <c r="D212" s="54"/>
      <c r="E212" s="54"/>
      <c r="F212" s="54"/>
      <c r="G212" s="54"/>
      <c r="H212" s="54"/>
    </row>
    <row r="213" spans="1:8" ht="15.75" customHeight="1" x14ac:dyDescent="0.3">
      <c r="A213" s="55" t="s">
        <v>187</v>
      </c>
      <c r="B213" s="56">
        <v>1196534</v>
      </c>
      <c r="C213" s="56">
        <v>1196784</v>
      </c>
      <c r="D213" s="56">
        <v>1196434</v>
      </c>
      <c r="E213" s="56">
        <v>1195484</v>
      </c>
      <c r="F213" s="56">
        <v>1193934</v>
      </c>
      <c r="G213" s="56">
        <v>1196367</v>
      </c>
      <c r="H213" s="56">
        <v>1193850</v>
      </c>
    </row>
    <row r="214" spans="1:8" ht="15.75" customHeight="1" x14ac:dyDescent="0.3">
      <c r="A214" s="57" t="s">
        <v>193</v>
      </c>
      <c r="B214" s="56">
        <v>0</v>
      </c>
      <c r="C214" s="56">
        <v>0</v>
      </c>
      <c r="D214" s="56">
        <v>0</v>
      </c>
      <c r="E214" s="56">
        <v>0</v>
      </c>
      <c r="F214" s="56">
        <v>0</v>
      </c>
      <c r="G214" s="56">
        <v>0</v>
      </c>
      <c r="H214" s="56">
        <v>0</v>
      </c>
    </row>
    <row r="215" spans="1:8" ht="15.75" customHeight="1" x14ac:dyDescent="0.3">
      <c r="A215" s="57" t="s">
        <v>183</v>
      </c>
      <c r="B215" s="56">
        <v>0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</row>
    <row r="216" spans="1:8" ht="15.75" customHeight="1" x14ac:dyDescent="0.3">
      <c r="A216" s="43" t="s">
        <v>127</v>
      </c>
      <c r="B216" s="44">
        <f>SUM(B213:B215)</f>
        <v>1196534</v>
      </c>
      <c r="C216" s="44">
        <f t="shared" ref="C216" si="64">SUM(C213:C215)</f>
        <v>1196784</v>
      </c>
      <c r="D216" s="44">
        <f>SUM(D213:D215)</f>
        <v>1196434</v>
      </c>
      <c r="E216" s="44">
        <f t="shared" ref="E216:H216" si="65">SUM(E213:E215)</f>
        <v>1195484</v>
      </c>
      <c r="F216" s="44">
        <f t="shared" si="65"/>
        <v>1193934</v>
      </c>
      <c r="G216" s="44">
        <f t="shared" si="65"/>
        <v>1196367</v>
      </c>
      <c r="H216" s="44">
        <f t="shared" si="65"/>
        <v>1193850</v>
      </c>
    </row>
    <row r="217" spans="1:8" ht="15.75" customHeight="1" thickBot="1" x14ac:dyDescent="0.35">
      <c r="A217" s="8"/>
      <c r="B217" s="45"/>
      <c r="C217" s="45"/>
      <c r="D217" s="45"/>
      <c r="E217" s="45"/>
      <c r="F217" s="45"/>
      <c r="G217" s="45"/>
      <c r="H217" s="45"/>
    </row>
    <row r="218" spans="1:8" ht="15.75" customHeight="1" thickBot="1" x14ac:dyDescent="0.35">
      <c r="A218" s="58" t="s">
        <v>184</v>
      </c>
      <c r="B218" s="59">
        <f>(B83+B89)-(B216+B210)</f>
        <v>35046.949999999255</v>
      </c>
      <c r="C218" s="59">
        <f t="shared" ref="C218" si="66">(C83+C89)-(C216+C210)</f>
        <v>80203.252378124744</v>
      </c>
      <c r="D218" s="59">
        <f>(D83+D89)-(D216+D210)</f>
        <v>112938.97112499736</v>
      </c>
      <c r="E218" s="59">
        <f t="shared" ref="E218:H218" si="67">(E83+E89)-(E216+E210)</f>
        <v>118682.29750047252</v>
      </c>
      <c r="F218" s="59">
        <f t="shared" si="67"/>
        <v>154699.57234153897</v>
      </c>
      <c r="G218" s="59">
        <f t="shared" si="67"/>
        <v>150986.05781073868</v>
      </c>
      <c r="H218" s="59">
        <f t="shared" si="67"/>
        <v>283782.19026082195</v>
      </c>
    </row>
    <row r="219" spans="1:8" ht="15.75" customHeight="1" x14ac:dyDescent="0.3">
      <c r="A219" s="8"/>
      <c r="B219" s="45"/>
      <c r="C219" s="45"/>
      <c r="D219" s="45"/>
      <c r="E219" s="45"/>
      <c r="F219" s="45"/>
      <c r="G219" s="45"/>
      <c r="H219" s="45"/>
    </row>
    <row r="220" spans="1:8" ht="15.75" customHeight="1" x14ac:dyDescent="0.3">
      <c r="A220" s="60" t="s">
        <v>4</v>
      </c>
      <c r="B220" s="61" t="str">
        <f>B1</f>
        <v>26-27</v>
      </c>
      <c r="C220" s="61" t="str">
        <f t="shared" ref="C220:H220" si="68">C1</f>
        <v>27-28</v>
      </c>
      <c r="D220" s="61" t="str">
        <f t="shared" si="68"/>
        <v>28-29</v>
      </c>
      <c r="E220" s="61" t="str">
        <f t="shared" si="68"/>
        <v>29-30</v>
      </c>
      <c r="F220" s="61" t="str">
        <f t="shared" si="68"/>
        <v>30-31</v>
      </c>
      <c r="G220" s="61" t="str">
        <f t="shared" si="68"/>
        <v>31-32</v>
      </c>
      <c r="H220" s="61" t="str">
        <f t="shared" si="68"/>
        <v>32-33</v>
      </c>
    </row>
    <row r="221" spans="1:8" ht="15.75" customHeight="1" thickBot="1" x14ac:dyDescent="0.35">
      <c r="A221" s="8"/>
    </row>
    <row r="222" spans="1:8" ht="15.75" customHeight="1" thickBot="1" x14ac:dyDescent="0.35">
      <c r="A222" s="39" t="s">
        <v>189</v>
      </c>
      <c r="B222" s="54"/>
      <c r="C222" s="54"/>
      <c r="D222" s="54"/>
      <c r="E222" s="54"/>
      <c r="F222" s="54"/>
      <c r="G222" s="54"/>
      <c r="H222" s="54"/>
    </row>
    <row r="223" spans="1:8" ht="15.75" customHeight="1" x14ac:dyDescent="0.3">
      <c r="A223" s="55" t="s">
        <v>191</v>
      </c>
      <c r="B223" s="30">
        <v>8233229</v>
      </c>
      <c r="C223" s="30">
        <f>B224</f>
        <v>8268275.9499999993</v>
      </c>
      <c r="D223" s="30">
        <f t="shared" ref="D223:H223" si="69">C224</f>
        <v>8348479.202378124</v>
      </c>
      <c r="E223" s="30">
        <f t="shared" si="69"/>
        <v>8461418.1735031214</v>
      </c>
      <c r="F223" s="30">
        <f t="shared" si="69"/>
        <v>8580100.4710035939</v>
      </c>
      <c r="G223" s="30">
        <f t="shared" si="69"/>
        <v>8734800.0433451328</v>
      </c>
      <c r="H223" s="30">
        <f t="shared" si="69"/>
        <v>8885786.1011558715</v>
      </c>
    </row>
    <row r="224" spans="1:8" ht="15.75" customHeight="1" x14ac:dyDescent="0.3">
      <c r="A224" s="57" t="s">
        <v>190</v>
      </c>
      <c r="B224" s="30">
        <f>B223+B218</f>
        <v>8268275.9499999993</v>
      </c>
      <c r="C224" s="30">
        <f t="shared" ref="C224:H224" si="70">C223+C218</f>
        <v>8348479.202378124</v>
      </c>
      <c r="D224" s="30">
        <f t="shared" si="70"/>
        <v>8461418.1735031214</v>
      </c>
      <c r="E224" s="30">
        <f t="shared" si="70"/>
        <v>8580100.4710035939</v>
      </c>
      <c r="F224" s="30">
        <f t="shared" si="70"/>
        <v>8734800.0433451328</v>
      </c>
      <c r="G224" s="30">
        <f t="shared" si="70"/>
        <v>8885786.1011558715</v>
      </c>
      <c r="H224" s="30">
        <f t="shared" si="70"/>
        <v>9169568.2914166935</v>
      </c>
    </row>
    <row r="225" spans="1:1" ht="15.75" customHeight="1" x14ac:dyDescent="0.3">
      <c r="A225" s="8"/>
    </row>
    <row r="226" spans="1:1" ht="15.75" customHeight="1" x14ac:dyDescent="0.3">
      <c r="A226" s="8"/>
    </row>
    <row r="227" spans="1:1" ht="15.75" customHeight="1" x14ac:dyDescent="0.3">
      <c r="A227" s="8"/>
    </row>
    <row r="228" spans="1:1" ht="15.75" customHeight="1" x14ac:dyDescent="0.3">
      <c r="A228" s="8"/>
    </row>
    <row r="229" spans="1:1" ht="15.75" customHeight="1" x14ac:dyDescent="0.3">
      <c r="A229" s="8"/>
    </row>
    <row r="230" spans="1:1" ht="15.75" customHeight="1" x14ac:dyDescent="0.3">
      <c r="A230" s="8"/>
    </row>
    <row r="231" spans="1:1" ht="15.75" customHeight="1" x14ac:dyDescent="0.3">
      <c r="A231" s="8"/>
    </row>
    <row r="232" spans="1:1" ht="15.75" customHeight="1" x14ac:dyDescent="0.3">
      <c r="A232" s="8"/>
    </row>
    <row r="233" spans="1:1" ht="15.75" customHeight="1" x14ac:dyDescent="0.3">
      <c r="A233" s="8"/>
    </row>
    <row r="234" spans="1:1" ht="15.75" customHeight="1" x14ac:dyDescent="0.3">
      <c r="A234" s="8"/>
    </row>
    <row r="235" spans="1:1" ht="15.75" customHeight="1" x14ac:dyDescent="0.3">
      <c r="A235" s="8"/>
    </row>
    <row r="236" spans="1:1" ht="15.75" customHeight="1" x14ac:dyDescent="0.3">
      <c r="A236" s="8"/>
    </row>
    <row r="237" spans="1:1" ht="15.75" customHeight="1" x14ac:dyDescent="0.3">
      <c r="A237" s="8"/>
    </row>
    <row r="238" spans="1:1" ht="15.75" customHeight="1" x14ac:dyDescent="0.3">
      <c r="A238" s="8"/>
    </row>
    <row r="239" spans="1:1" ht="15.75" customHeight="1" x14ac:dyDescent="0.3">
      <c r="A239" s="8"/>
    </row>
    <row r="240" spans="1:1" ht="15.75" customHeight="1" x14ac:dyDescent="0.3">
      <c r="A240" s="8"/>
    </row>
    <row r="241" spans="1:1" ht="15.75" customHeight="1" x14ac:dyDescent="0.3">
      <c r="A241" s="8"/>
    </row>
    <row r="242" spans="1:1" ht="15.75" customHeight="1" x14ac:dyDescent="0.3">
      <c r="A242" s="8"/>
    </row>
    <row r="243" spans="1:1" ht="15.75" customHeight="1" x14ac:dyDescent="0.3">
      <c r="A243" s="8"/>
    </row>
    <row r="244" spans="1:1" ht="15.75" customHeight="1" x14ac:dyDescent="0.3">
      <c r="A244" s="8"/>
    </row>
    <row r="245" spans="1:1" ht="15.75" customHeight="1" x14ac:dyDescent="0.3">
      <c r="A245" s="8"/>
    </row>
    <row r="246" spans="1:1" ht="15.75" customHeight="1" x14ac:dyDescent="0.3">
      <c r="A246" s="8"/>
    </row>
    <row r="247" spans="1:1" ht="15.75" customHeight="1" x14ac:dyDescent="0.3">
      <c r="A247" s="8"/>
    </row>
    <row r="248" spans="1:1" ht="15.75" customHeight="1" x14ac:dyDescent="0.3">
      <c r="A248" s="8"/>
    </row>
    <row r="249" spans="1:1" ht="15.75" customHeight="1" x14ac:dyDescent="0.3">
      <c r="A249" s="8"/>
    </row>
    <row r="250" spans="1:1" ht="15.75" customHeight="1" x14ac:dyDescent="0.3">
      <c r="A250" s="8"/>
    </row>
    <row r="251" spans="1:1" ht="15.75" customHeight="1" x14ac:dyDescent="0.3">
      <c r="A251" s="8"/>
    </row>
    <row r="252" spans="1:1" ht="15.75" customHeight="1" x14ac:dyDescent="0.3">
      <c r="A252" s="8"/>
    </row>
    <row r="253" spans="1:1" ht="15.75" customHeight="1" x14ac:dyDescent="0.3">
      <c r="A253" s="8"/>
    </row>
    <row r="254" spans="1:1" ht="15.75" customHeight="1" x14ac:dyDescent="0.3">
      <c r="A254" s="8"/>
    </row>
    <row r="255" spans="1:1" ht="15.75" customHeight="1" x14ac:dyDescent="0.3">
      <c r="A255" s="8"/>
    </row>
    <row r="256" spans="1:1" ht="15.75" customHeight="1" x14ac:dyDescent="0.3">
      <c r="A256" s="8"/>
    </row>
    <row r="257" spans="1:1" ht="15.75" customHeight="1" x14ac:dyDescent="0.3">
      <c r="A257" s="8"/>
    </row>
    <row r="258" spans="1:1" ht="15.75" customHeight="1" x14ac:dyDescent="0.3">
      <c r="A258" s="8"/>
    </row>
    <row r="259" spans="1:1" ht="15.75" customHeight="1" x14ac:dyDescent="0.3">
      <c r="A259" s="8"/>
    </row>
    <row r="260" spans="1:1" ht="15.75" customHeight="1" x14ac:dyDescent="0.3">
      <c r="A260" s="8"/>
    </row>
    <row r="261" spans="1:1" ht="15.75" customHeight="1" x14ac:dyDescent="0.3">
      <c r="A261" s="8"/>
    </row>
    <row r="262" spans="1:1" ht="15.75" customHeight="1" x14ac:dyDescent="0.3">
      <c r="A262" s="8"/>
    </row>
    <row r="263" spans="1:1" ht="15.75" customHeight="1" x14ac:dyDescent="0.3">
      <c r="A263" s="8"/>
    </row>
    <row r="264" spans="1:1" ht="15.75" customHeight="1" x14ac:dyDescent="0.3">
      <c r="A264" s="8"/>
    </row>
    <row r="265" spans="1:1" ht="15.75" customHeight="1" x14ac:dyDescent="0.3">
      <c r="A265" s="8"/>
    </row>
    <row r="266" spans="1:1" ht="15.75" customHeight="1" x14ac:dyDescent="0.3">
      <c r="A266" s="8"/>
    </row>
    <row r="267" spans="1:1" ht="15.75" customHeight="1" x14ac:dyDescent="0.3">
      <c r="A267" s="8"/>
    </row>
    <row r="268" spans="1:1" ht="15.75" customHeight="1" x14ac:dyDescent="0.3">
      <c r="A268" s="8"/>
    </row>
    <row r="269" spans="1:1" ht="15.75" customHeight="1" x14ac:dyDescent="0.3">
      <c r="A269" s="8"/>
    </row>
    <row r="270" spans="1:1" ht="15.75" customHeight="1" x14ac:dyDescent="0.3">
      <c r="A270" s="8"/>
    </row>
    <row r="271" spans="1:1" ht="15.75" customHeight="1" x14ac:dyDescent="0.3">
      <c r="A271" s="8"/>
    </row>
    <row r="272" spans="1:1" ht="15.75" customHeight="1" x14ac:dyDescent="0.3">
      <c r="A272" s="8"/>
    </row>
    <row r="273" spans="1:1" ht="15.75" customHeight="1" x14ac:dyDescent="0.3">
      <c r="A273" s="8"/>
    </row>
    <row r="274" spans="1:1" ht="15.75" customHeight="1" x14ac:dyDescent="0.3">
      <c r="A274" s="8"/>
    </row>
    <row r="275" spans="1:1" ht="15.75" customHeight="1" x14ac:dyDescent="0.3">
      <c r="A275" s="8"/>
    </row>
    <row r="276" spans="1:1" ht="15.75" customHeight="1" x14ac:dyDescent="0.3">
      <c r="A276" s="8"/>
    </row>
    <row r="277" spans="1:1" ht="15.75" customHeight="1" x14ac:dyDescent="0.3">
      <c r="A277" s="8"/>
    </row>
    <row r="278" spans="1:1" ht="15.75" customHeight="1" x14ac:dyDescent="0.3">
      <c r="A278" s="8"/>
    </row>
    <row r="279" spans="1:1" ht="15.75" customHeight="1" x14ac:dyDescent="0.3">
      <c r="A279" s="8"/>
    </row>
    <row r="280" spans="1:1" ht="15.75" customHeight="1" x14ac:dyDescent="0.3">
      <c r="A280" s="8"/>
    </row>
    <row r="281" spans="1:1" ht="15.75" customHeight="1" x14ac:dyDescent="0.3">
      <c r="A281" s="8"/>
    </row>
    <row r="282" spans="1:1" ht="15.75" customHeight="1" x14ac:dyDescent="0.3">
      <c r="A282" s="8"/>
    </row>
    <row r="283" spans="1:1" ht="15.75" customHeight="1" x14ac:dyDescent="0.3">
      <c r="A283" s="8"/>
    </row>
    <row r="284" spans="1:1" ht="15.75" customHeight="1" x14ac:dyDescent="0.3">
      <c r="A284" s="8"/>
    </row>
    <row r="285" spans="1:1" ht="15.75" customHeight="1" x14ac:dyDescent="0.3">
      <c r="A285" s="8"/>
    </row>
    <row r="286" spans="1:1" ht="15.75" customHeight="1" x14ac:dyDescent="0.3">
      <c r="A286" s="8"/>
    </row>
    <row r="287" spans="1:1" ht="15.75" customHeight="1" x14ac:dyDescent="0.3">
      <c r="A287" s="8"/>
    </row>
    <row r="288" spans="1:1" ht="15.75" customHeight="1" x14ac:dyDescent="0.3">
      <c r="A288" s="8"/>
    </row>
    <row r="289" spans="1:1" ht="15.75" customHeight="1" x14ac:dyDescent="0.3">
      <c r="A289" s="8"/>
    </row>
    <row r="290" spans="1:1" ht="15.75" customHeight="1" x14ac:dyDescent="0.3">
      <c r="A290" s="8"/>
    </row>
    <row r="291" spans="1:1" ht="15.75" customHeight="1" x14ac:dyDescent="0.3">
      <c r="A291" s="8"/>
    </row>
    <row r="292" spans="1:1" ht="15.75" customHeight="1" x14ac:dyDescent="0.3">
      <c r="A292" s="8"/>
    </row>
    <row r="293" spans="1:1" ht="15.75" customHeight="1" x14ac:dyDescent="0.3">
      <c r="A293" s="8"/>
    </row>
    <row r="294" spans="1:1" ht="15.75" customHeight="1" x14ac:dyDescent="0.3">
      <c r="A294" s="8"/>
    </row>
    <row r="295" spans="1:1" ht="15.75" customHeight="1" x14ac:dyDescent="0.3">
      <c r="A295" s="8"/>
    </row>
    <row r="296" spans="1:1" ht="15.75" customHeight="1" x14ac:dyDescent="0.3">
      <c r="A296" s="8"/>
    </row>
    <row r="297" spans="1:1" ht="15.75" customHeight="1" x14ac:dyDescent="0.3">
      <c r="A297" s="8"/>
    </row>
    <row r="298" spans="1:1" ht="15.75" customHeight="1" x14ac:dyDescent="0.3">
      <c r="A298" s="8"/>
    </row>
    <row r="299" spans="1:1" ht="15.75" customHeight="1" x14ac:dyDescent="0.3">
      <c r="A299" s="8"/>
    </row>
    <row r="300" spans="1:1" ht="15.75" customHeight="1" x14ac:dyDescent="0.3">
      <c r="A300" s="8"/>
    </row>
    <row r="301" spans="1:1" ht="15.75" customHeight="1" x14ac:dyDescent="0.3">
      <c r="A301" s="8"/>
    </row>
    <row r="302" spans="1:1" ht="15.75" customHeight="1" x14ac:dyDescent="0.3">
      <c r="A302" s="8"/>
    </row>
    <row r="303" spans="1:1" ht="15.75" customHeight="1" x14ac:dyDescent="0.3">
      <c r="A303" s="8"/>
    </row>
    <row r="304" spans="1:1" ht="15.75" customHeight="1" x14ac:dyDescent="0.3">
      <c r="A304" s="8"/>
    </row>
    <row r="305" spans="1:1" ht="15.75" customHeight="1" x14ac:dyDescent="0.3">
      <c r="A305" s="8"/>
    </row>
    <row r="306" spans="1:1" ht="15.75" customHeight="1" x14ac:dyDescent="0.3">
      <c r="A306" s="8"/>
    </row>
    <row r="307" spans="1:1" ht="15.75" customHeight="1" x14ac:dyDescent="0.3">
      <c r="A307" s="8"/>
    </row>
    <row r="308" spans="1:1" ht="15.75" customHeight="1" x14ac:dyDescent="0.3">
      <c r="A308" s="8"/>
    </row>
    <row r="309" spans="1:1" ht="15.75" customHeight="1" x14ac:dyDescent="0.3">
      <c r="A309" s="8"/>
    </row>
    <row r="310" spans="1:1" ht="15.75" customHeight="1" x14ac:dyDescent="0.3">
      <c r="A310" s="8"/>
    </row>
    <row r="311" spans="1:1" ht="15.75" customHeight="1" x14ac:dyDescent="0.3">
      <c r="A311" s="8"/>
    </row>
    <row r="312" spans="1:1" ht="15.75" customHeight="1" x14ac:dyDescent="0.3">
      <c r="A312" s="8"/>
    </row>
    <row r="313" spans="1:1" ht="15.75" customHeight="1" x14ac:dyDescent="0.3">
      <c r="A313" s="8"/>
    </row>
    <row r="314" spans="1:1" ht="15.75" customHeight="1" x14ac:dyDescent="0.3">
      <c r="A314" s="8"/>
    </row>
    <row r="315" spans="1:1" ht="15.75" customHeight="1" x14ac:dyDescent="0.3">
      <c r="A315" s="8"/>
    </row>
    <row r="316" spans="1:1" ht="15.75" customHeight="1" x14ac:dyDescent="0.3">
      <c r="A316" s="8"/>
    </row>
    <row r="317" spans="1:1" ht="15.75" customHeight="1" x14ac:dyDescent="0.3">
      <c r="A317" s="8"/>
    </row>
    <row r="318" spans="1:1" ht="15.75" customHeight="1" x14ac:dyDescent="0.3">
      <c r="A318" s="8"/>
    </row>
    <row r="319" spans="1:1" ht="15.75" customHeight="1" x14ac:dyDescent="0.3">
      <c r="A319" s="8"/>
    </row>
    <row r="320" spans="1:1" ht="15.75" customHeight="1" x14ac:dyDescent="0.3">
      <c r="A320" s="8"/>
    </row>
    <row r="321" spans="1:1" ht="15.75" customHeight="1" x14ac:dyDescent="0.3">
      <c r="A321" s="8"/>
    </row>
    <row r="322" spans="1:1" ht="15.75" customHeight="1" x14ac:dyDescent="0.3">
      <c r="A322" s="8"/>
    </row>
    <row r="323" spans="1:1" ht="15.75" customHeight="1" x14ac:dyDescent="0.3">
      <c r="A323" s="8"/>
    </row>
    <row r="324" spans="1:1" ht="15.75" customHeight="1" x14ac:dyDescent="0.3">
      <c r="A324" s="8"/>
    </row>
    <row r="325" spans="1:1" ht="15.75" customHeight="1" x14ac:dyDescent="0.3">
      <c r="A325" s="8"/>
    </row>
    <row r="326" spans="1:1" ht="15.75" customHeight="1" x14ac:dyDescent="0.3">
      <c r="A326" s="8"/>
    </row>
    <row r="327" spans="1:1" ht="15.75" customHeight="1" x14ac:dyDescent="0.3">
      <c r="A327" s="8"/>
    </row>
    <row r="328" spans="1:1" ht="15.75" customHeight="1" x14ac:dyDescent="0.3">
      <c r="A328" s="8"/>
    </row>
    <row r="329" spans="1:1" ht="15.75" customHeight="1" x14ac:dyDescent="0.3">
      <c r="A329" s="8"/>
    </row>
    <row r="330" spans="1:1" ht="15.75" customHeight="1" x14ac:dyDescent="0.3">
      <c r="A330" s="8"/>
    </row>
    <row r="331" spans="1:1" ht="15.75" customHeight="1" x14ac:dyDescent="0.3">
      <c r="A331" s="8"/>
    </row>
    <row r="332" spans="1:1" ht="15.75" customHeight="1" x14ac:dyDescent="0.3">
      <c r="A332" s="8"/>
    </row>
    <row r="333" spans="1:1" ht="15.75" customHeight="1" x14ac:dyDescent="0.3">
      <c r="A333" s="8"/>
    </row>
    <row r="334" spans="1:1" ht="15.75" customHeight="1" x14ac:dyDescent="0.3">
      <c r="A334" s="8"/>
    </row>
    <row r="335" spans="1:1" ht="15.75" customHeight="1" x14ac:dyDescent="0.3">
      <c r="A335" s="8"/>
    </row>
    <row r="336" spans="1:1" ht="15.75" customHeight="1" x14ac:dyDescent="0.3">
      <c r="A336" s="8"/>
    </row>
    <row r="337" spans="1:1" ht="15.75" customHeight="1" x14ac:dyDescent="0.3">
      <c r="A337" s="8"/>
    </row>
    <row r="338" spans="1:1" ht="15.75" customHeight="1" x14ac:dyDescent="0.3">
      <c r="A338" s="8"/>
    </row>
    <row r="339" spans="1:1" ht="15.75" customHeight="1" x14ac:dyDescent="0.3">
      <c r="A339" s="8"/>
    </row>
    <row r="340" spans="1:1" ht="15.75" customHeight="1" x14ac:dyDescent="0.3">
      <c r="A340" s="8"/>
    </row>
    <row r="341" spans="1:1" ht="15.75" customHeight="1" x14ac:dyDescent="0.3">
      <c r="A341" s="8"/>
    </row>
    <row r="342" spans="1:1" ht="15.75" customHeight="1" x14ac:dyDescent="0.3">
      <c r="A342" s="8"/>
    </row>
    <row r="343" spans="1:1" ht="15.75" customHeight="1" x14ac:dyDescent="0.3">
      <c r="A343" s="8"/>
    </row>
    <row r="344" spans="1:1" ht="15.75" customHeight="1" x14ac:dyDescent="0.3">
      <c r="A344" s="8"/>
    </row>
    <row r="345" spans="1:1" ht="15.75" customHeight="1" x14ac:dyDescent="0.3">
      <c r="A345" s="8"/>
    </row>
    <row r="346" spans="1:1" ht="15.75" customHeight="1" x14ac:dyDescent="0.3">
      <c r="A346" s="8"/>
    </row>
    <row r="347" spans="1:1" ht="15.75" customHeight="1" x14ac:dyDescent="0.3">
      <c r="A347" s="8"/>
    </row>
    <row r="348" spans="1:1" ht="15.75" customHeight="1" x14ac:dyDescent="0.3">
      <c r="A348" s="8"/>
    </row>
    <row r="349" spans="1:1" ht="15.75" customHeight="1" x14ac:dyDescent="0.3">
      <c r="A349" s="8"/>
    </row>
    <row r="350" spans="1:1" ht="15.75" customHeight="1" x14ac:dyDescent="0.3">
      <c r="A350" s="8"/>
    </row>
    <row r="351" spans="1:1" ht="15.75" customHeight="1" x14ac:dyDescent="0.3">
      <c r="A351" s="8"/>
    </row>
    <row r="352" spans="1:1" ht="15.75" customHeight="1" x14ac:dyDescent="0.3">
      <c r="A352" s="8"/>
    </row>
    <row r="353" spans="1:1" ht="15.75" customHeight="1" x14ac:dyDescent="0.3">
      <c r="A353" s="8"/>
    </row>
    <row r="354" spans="1:1" ht="15.75" customHeight="1" x14ac:dyDescent="0.3">
      <c r="A354" s="8"/>
    </row>
    <row r="355" spans="1:1" ht="15.75" customHeight="1" x14ac:dyDescent="0.3">
      <c r="A355" s="8"/>
    </row>
    <row r="356" spans="1:1" ht="15.75" customHeight="1" x14ac:dyDescent="0.3">
      <c r="A356" s="8"/>
    </row>
    <row r="357" spans="1:1" ht="15.75" customHeight="1" x14ac:dyDescent="0.3">
      <c r="A357" s="8"/>
    </row>
    <row r="358" spans="1:1" ht="15.75" customHeight="1" x14ac:dyDescent="0.3">
      <c r="A358" s="8"/>
    </row>
    <row r="359" spans="1:1" ht="15.75" customHeight="1" x14ac:dyDescent="0.3">
      <c r="A359" s="8"/>
    </row>
    <row r="360" spans="1:1" ht="15.75" customHeight="1" x14ac:dyDescent="0.3">
      <c r="A360" s="8"/>
    </row>
    <row r="361" spans="1:1" ht="15.75" customHeight="1" x14ac:dyDescent="0.3">
      <c r="A361" s="8"/>
    </row>
    <row r="362" spans="1:1" ht="15.75" customHeight="1" x14ac:dyDescent="0.3">
      <c r="A362" s="8"/>
    </row>
    <row r="363" spans="1:1" ht="15.75" customHeight="1" x14ac:dyDescent="0.3">
      <c r="A363" s="8"/>
    </row>
    <row r="364" spans="1:1" ht="15.75" customHeight="1" x14ac:dyDescent="0.3">
      <c r="A364" s="8"/>
    </row>
    <row r="365" spans="1:1" ht="15.75" customHeight="1" x14ac:dyDescent="0.3">
      <c r="A365" s="8"/>
    </row>
    <row r="366" spans="1:1" ht="15.75" customHeight="1" x14ac:dyDescent="0.3">
      <c r="A366" s="8"/>
    </row>
    <row r="367" spans="1:1" ht="15.75" customHeight="1" x14ac:dyDescent="0.3">
      <c r="A367" s="8"/>
    </row>
    <row r="368" spans="1:1" ht="15.75" customHeight="1" x14ac:dyDescent="0.3">
      <c r="A368" s="8"/>
    </row>
    <row r="369" spans="1:1" ht="15.75" customHeight="1" x14ac:dyDescent="0.3">
      <c r="A369" s="8"/>
    </row>
    <row r="370" spans="1:1" ht="15.75" customHeight="1" x14ac:dyDescent="0.3">
      <c r="A370" s="8"/>
    </row>
    <row r="371" spans="1:1" ht="15.75" customHeight="1" x14ac:dyDescent="0.3">
      <c r="A371" s="8"/>
    </row>
    <row r="372" spans="1:1" ht="15.75" customHeight="1" x14ac:dyDescent="0.3">
      <c r="A372" s="8"/>
    </row>
    <row r="373" spans="1:1" ht="15.75" customHeight="1" x14ac:dyDescent="0.3">
      <c r="A373" s="8"/>
    </row>
    <row r="374" spans="1:1" ht="15.75" customHeight="1" x14ac:dyDescent="0.3">
      <c r="A374" s="8"/>
    </row>
    <row r="375" spans="1:1" ht="15.75" customHeight="1" x14ac:dyDescent="0.3">
      <c r="A375" s="8"/>
    </row>
    <row r="376" spans="1:1" ht="15.75" customHeight="1" x14ac:dyDescent="0.3">
      <c r="A376" s="8"/>
    </row>
    <row r="377" spans="1:1" ht="15.75" customHeight="1" x14ac:dyDescent="0.3">
      <c r="A377" s="8"/>
    </row>
    <row r="378" spans="1:1" ht="15.75" customHeight="1" x14ac:dyDescent="0.3">
      <c r="A378" s="8"/>
    </row>
    <row r="379" spans="1:1" ht="15.75" customHeight="1" x14ac:dyDescent="0.3">
      <c r="A379" s="8"/>
    </row>
    <row r="380" spans="1:1" ht="15.75" customHeight="1" x14ac:dyDescent="0.3">
      <c r="A380" s="8"/>
    </row>
    <row r="381" spans="1:1" ht="15.75" customHeight="1" x14ac:dyDescent="0.3">
      <c r="A381" s="8"/>
    </row>
    <row r="382" spans="1:1" ht="15.75" customHeight="1" x14ac:dyDescent="0.3">
      <c r="A382" s="8"/>
    </row>
    <row r="383" spans="1:1" ht="15.75" customHeight="1" x14ac:dyDescent="0.3">
      <c r="A383" s="8"/>
    </row>
    <row r="384" spans="1:1" ht="15.75" customHeight="1" x14ac:dyDescent="0.3">
      <c r="A384" s="8"/>
    </row>
    <row r="385" spans="1:1" ht="15.75" customHeight="1" x14ac:dyDescent="0.3">
      <c r="A385" s="8"/>
    </row>
    <row r="386" spans="1:1" ht="15.75" customHeight="1" x14ac:dyDescent="0.3">
      <c r="A386" s="8"/>
    </row>
    <row r="387" spans="1:1" ht="15.75" customHeight="1" x14ac:dyDescent="0.3">
      <c r="A387" s="8"/>
    </row>
    <row r="388" spans="1:1" ht="15.75" customHeight="1" x14ac:dyDescent="0.3">
      <c r="A388" s="8"/>
    </row>
    <row r="389" spans="1:1" ht="15.75" customHeight="1" x14ac:dyDescent="0.3">
      <c r="A389" s="8"/>
    </row>
    <row r="390" spans="1:1" ht="15.75" customHeight="1" x14ac:dyDescent="0.3">
      <c r="A390" s="8"/>
    </row>
    <row r="391" spans="1:1" ht="15.75" customHeight="1" x14ac:dyDescent="0.3">
      <c r="A391" s="8"/>
    </row>
    <row r="392" spans="1:1" ht="15.75" customHeight="1" x14ac:dyDescent="0.3">
      <c r="A392" s="8"/>
    </row>
    <row r="393" spans="1:1" ht="15.75" customHeight="1" x14ac:dyDescent="0.3">
      <c r="A393" s="8"/>
    </row>
    <row r="394" spans="1:1" ht="15.75" customHeight="1" x14ac:dyDescent="0.3">
      <c r="A394" s="8"/>
    </row>
    <row r="395" spans="1:1" ht="15.75" customHeight="1" x14ac:dyDescent="0.3">
      <c r="A395" s="8"/>
    </row>
    <row r="396" spans="1:1" ht="15.75" customHeight="1" x14ac:dyDescent="0.3">
      <c r="A396" s="8"/>
    </row>
    <row r="397" spans="1:1" ht="15.75" customHeight="1" x14ac:dyDescent="0.3">
      <c r="A397" s="8"/>
    </row>
    <row r="398" spans="1:1" ht="15.75" customHeight="1" x14ac:dyDescent="0.3">
      <c r="A398" s="8"/>
    </row>
    <row r="399" spans="1:1" ht="15.75" customHeight="1" x14ac:dyDescent="0.3">
      <c r="A399" s="8"/>
    </row>
    <row r="400" spans="1:1" ht="15.75" customHeight="1" x14ac:dyDescent="0.3">
      <c r="A400" s="8"/>
    </row>
    <row r="401" spans="1:1" ht="15.75" customHeight="1" x14ac:dyDescent="0.3">
      <c r="A401" s="8"/>
    </row>
    <row r="402" spans="1:1" ht="15.75" customHeight="1" x14ac:dyDescent="0.3">
      <c r="A402" s="8"/>
    </row>
    <row r="403" spans="1:1" ht="15.75" customHeight="1" x14ac:dyDescent="0.3">
      <c r="A403" s="8"/>
    </row>
    <row r="404" spans="1:1" ht="15.75" customHeight="1" x14ac:dyDescent="0.3">
      <c r="A404" s="8"/>
    </row>
    <row r="405" spans="1:1" ht="15.75" customHeight="1" x14ac:dyDescent="0.3">
      <c r="A405" s="8"/>
    </row>
    <row r="406" spans="1:1" ht="15.75" customHeight="1" x14ac:dyDescent="0.3">
      <c r="A406" s="8"/>
    </row>
    <row r="407" spans="1:1" ht="15.75" customHeight="1" x14ac:dyDescent="0.3">
      <c r="A407" s="8"/>
    </row>
    <row r="408" spans="1:1" ht="15.75" customHeight="1" x14ac:dyDescent="0.3">
      <c r="A408" s="8"/>
    </row>
    <row r="409" spans="1:1" ht="15.75" customHeight="1" x14ac:dyDescent="0.3">
      <c r="A409" s="8"/>
    </row>
    <row r="410" spans="1:1" ht="15.75" customHeight="1" x14ac:dyDescent="0.3">
      <c r="A410" s="8"/>
    </row>
    <row r="411" spans="1:1" ht="15.75" customHeight="1" x14ac:dyDescent="0.3">
      <c r="A411" s="8"/>
    </row>
    <row r="412" spans="1:1" ht="15.75" customHeight="1" x14ac:dyDescent="0.3">
      <c r="A412" s="8"/>
    </row>
    <row r="413" spans="1:1" ht="15.75" customHeight="1" x14ac:dyDescent="0.3">
      <c r="A413" s="8"/>
    </row>
    <row r="414" spans="1:1" ht="15.75" customHeight="1" x14ac:dyDescent="0.3">
      <c r="A414" s="8"/>
    </row>
    <row r="415" spans="1:1" ht="15.75" customHeight="1" x14ac:dyDescent="0.3">
      <c r="A415" s="8"/>
    </row>
    <row r="416" spans="1:1" ht="15.75" customHeight="1" x14ac:dyDescent="0.3">
      <c r="A416" s="8"/>
    </row>
    <row r="417" spans="1:1" ht="15.75" customHeight="1" x14ac:dyDescent="0.3">
      <c r="A417" s="8"/>
    </row>
    <row r="418" spans="1:1" ht="15.75" customHeight="1" x14ac:dyDescent="0.3">
      <c r="A418" s="8"/>
    </row>
    <row r="419" spans="1:1" ht="15.75" customHeight="1" x14ac:dyDescent="0.3">
      <c r="A419" s="8"/>
    </row>
    <row r="420" spans="1:1" ht="15.75" customHeight="1" x14ac:dyDescent="0.3">
      <c r="A420" s="8"/>
    </row>
    <row r="421" spans="1:1" ht="15.75" customHeight="1" x14ac:dyDescent="0.3">
      <c r="A421" s="8"/>
    </row>
    <row r="422" spans="1:1" ht="15.75" customHeight="1" x14ac:dyDescent="0.3">
      <c r="A422" s="8"/>
    </row>
    <row r="423" spans="1:1" ht="15.75" customHeight="1" x14ac:dyDescent="0.3">
      <c r="A423" s="8"/>
    </row>
    <row r="424" spans="1:1" ht="15.75" customHeight="1" x14ac:dyDescent="0.3">
      <c r="A424" s="8"/>
    </row>
    <row r="425" spans="1:1" ht="15.75" customHeight="1" x14ac:dyDescent="0.3">
      <c r="A425" s="8"/>
    </row>
    <row r="426" spans="1:1" ht="15.75" customHeight="1" x14ac:dyDescent="0.3">
      <c r="A426" s="8"/>
    </row>
    <row r="427" spans="1:1" ht="15.75" customHeight="1" x14ac:dyDescent="0.3">
      <c r="A427" s="8"/>
    </row>
    <row r="428" spans="1:1" ht="15.75" customHeight="1" x14ac:dyDescent="0.3">
      <c r="A428" s="8"/>
    </row>
    <row r="429" spans="1:1" ht="15.75" customHeight="1" x14ac:dyDescent="0.3">
      <c r="A429" s="8"/>
    </row>
    <row r="430" spans="1:1" ht="15.75" customHeight="1" x14ac:dyDescent="0.3">
      <c r="A430" s="8"/>
    </row>
    <row r="431" spans="1:1" ht="15.75" customHeight="1" x14ac:dyDescent="0.3">
      <c r="A431" s="8"/>
    </row>
    <row r="432" spans="1:1" ht="15.75" customHeight="1" x14ac:dyDescent="0.3">
      <c r="A432" s="8"/>
    </row>
    <row r="433" spans="1:1" ht="15.75" customHeight="1" x14ac:dyDescent="0.3">
      <c r="A433" s="8"/>
    </row>
    <row r="434" spans="1:1" ht="15.75" customHeight="1" x14ac:dyDescent="0.3">
      <c r="A434" s="8"/>
    </row>
    <row r="435" spans="1:1" ht="15.75" customHeight="1" x14ac:dyDescent="0.3">
      <c r="A435" s="8"/>
    </row>
    <row r="436" spans="1:1" ht="15.75" customHeight="1" x14ac:dyDescent="0.3">
      <c r="A436" s="8"/>
    </row>
    <row r="437" spans="1:1" ht="15.75" customHeight="1" x14ac:dyDescent="0.3">
      <c r="A437" s="8"/>
    </row>
    <row r="438" spans="1:1" ht="15.75" customHeight="1" x14ac:dyDescent="0.3">
      <c r="A438" s="8"/>
    </row>
    <row r="439" spans="1:1" ht="15.75" customHeight="1" x14ac:dyDescent="0.3">
      <c r="A439" s="8"/>
    </row>
    <row r="440" spans="1:1" ht="15.75" customHeight="1" x14ac:dyDescent="0.3">
      <c r="A440" s="8"/>
    </row>
    <row r="441" spans="1:1" ht="15.75" customHeight="1" x14ac:dyDescent="0.3">
      <c r="A441" s="8"/>
    </row>
    <row r="442" spans="1:1" ht="15.75" customHeight="1" x14ac:dyDescent="0.3">
      <c r="A442" s="8"/>
    </row>
    <row r="443" spans="1:1" ht="15.75" customHeight="1" x14ac:dyDescent="0.3">
      <c r="A443" s="8"/>
    </row>
    <row r="444" spans="1:1" ht="15.75" customHeight="1" x14ac:dyDescent="0.3">
      <c r="A444" s="8"/>
    </row>
    <row r="445" spans="1:1" ht="15.75" customHeight="1" x14ac:dyDescent="0.3">
      <c r="A445" s="8"/>
    </row>
    <row r="446" spans="1:1" ht="15.75" customHeight="1" x14ac:dyDescent="0.3">
      <c r="A446" s="8"/>
    </row>
    <row r="447" spans="1:1" ht="15.75" customHeight="1" x14ac:dyDescent="0.3">
      <c r="A447" s="8"/>
    </row>
    <row r="448" spans="1:1" ht="15.75" customHeight="1" x14ac:dyDescent="0.3">
      <c r="A448" s="8"/>
    </row>
    <row r="449" spans="1:1" ht="15.75" customHeight="1" x14ac:dyDescent="0.3">
      <c r="A449" s="8"/>
    </row>
    <row r="450" spans="1:1" ht="15.75" customHeight="1" x14ac:dyDescent="0.3">
      <c r="A450" s="8"/>
    </row>
    <row r="451" spans="1:1" ht="15.75" customHeight="1" x14ac:dyDescent="0.3">
      <c r="A451" s="8"/>
    </row>
    <row r="452" spans="1:1" ht="15.75" customHeight="1" x14ac:dyDescent="0.3">
      <c r="A452" s="8"/>
    </row>
    <row r="453" spans="1:1" ht="15.75" customHeight="1" x14ac:dyDescent="0.3">
      <c r="A453" s="8"/>
    </row>
    <row r="454" spans="1:1" ht="15.75" customHeight="1" x14ac:dyDescent="0.3">
      <c r="A454" s="8"/>
    </row>
    <row r="455" spans="1:1" ht="15.75" customHeight="1" x14ac:dyDescent="0.3">
      <c r="A455" s="8"/>
    </row>
    <row r="456" spans="1:1" ht="15.75" customHeight="1" x14ac:dyDescent="0.3">
      <c r="A456" s="8"/>
    </row>
    <row r="457" spans="1:1" ht="15.75" customHeight="1" x14ac:dyDescent="0.3">
      <c r="A457" s="8"/>
    </row>
    <row r="458" spans="1:1" ht="15.75" customHeight="1" x14ac:dyDescent="0.3">
      <c r="A458" s="8"/>
    </row>
    <row r="459" spans="1:1" ht="15.75" customHeight="1" x14ac:dyDescent="0.3">
      <c r="A459" s="8"/>
    </row>
    <row r="460" spans="1:1" ht="15.75" customHeight="1" x14ac:dyDescent="0.3">
      <c r="A460" s="8"/>
    </row>
    <row r="461" spans="1:1" ht="15.75" customHeight="1" x14ac:dyDescent="0.3">
      <c r="A461" s="8"/>
    </row>
    <row r="462" spans="1:1" ht="15.75" customHeight="1" x14ac:dyDescent="0.3">
      <c r="A462" s="8"/>
    </row>
    <row r="463" spans="1:1" ht="15.75" customHeight="1" x14ac:dyDescent="0.3">
      <c r="A463" s="8"/>
    </row>
    <row r="464" spans="1:1" ht="15.75" customHeight="1" x14ac:dyDescent="0.3">
      <c r="A464" s="8"/>
    </row>
    <row r="465" spans="1:1" ht="15.75" customHeight="1" x14ac:dyDescent="0.3">
      <c r="A465" s="8"/>
    </row>
    <row r="466" spans="1:1" ht="15.75" customHeight="1" x14ac:dyDescent="0.3">
      <c r="A466" s="8"/>
    </row>
    <row r="467" spans="1:1" ht="15.75" customHeight="1" x14ac:dyDescent="0.3">
      <c r="A467" s="8"/>
    </row>
    <row r="468" spans="1:1" ht="15.75" customHeight="1" x14ac:dyDescent="0.3">
      <c r="A468" s="8"/>
    </row>
    <row r="469" spans="1:1" ht="15.75" customHeight="1" x14ac:dyDescent="0.3">
      <c r="A469" s="8"/>
    </row>
    <row r="470" spans="1:1" ht="15.75" customHeight="1" x14ac:dyDescent="0.3">
      <c r="A470" s="8"/>
    </row>
    <row r="471" spans="1:1" ht="15.75" customHeight="1" x14ac:dyDescent="0.3">
      <c r="A471" s="8"/>
    </row>
    <row r="472" spans="1:1" ht="15.75" customHeight="1" x14ac:dyDescent="0.3">
      <c r="A472" s="8"/>
    </row>
    <row r="473" spans="1:1" ht="15.75" customHeight="1" x14ac:dyDescent="0.3">
      <c r="A473" s="8"/>
    </row>
    <row r="474" spans="1:1" ht="15.75" customHeight="1" x14ac:dyDescent="0.3">
      <c r="A474" s="8"/>
    </row>
    <row r="475" spans="1:1" ht="15.75" customHeight="1" x14ac:dyDescent="0.3">
      <c r="A475" s="8"/>
    </row>
    <row r="476" spans="1:1" ht="15.75" customHeight="1" x14ac:dyDescent="0.3">
      <c r="A476" s="8"/>
    </row>
    <row r="477" spans="1:1" ht="15.75" customHeight="1" x14ac:dyDescent="0.3">
      <c r="A477" s="8"/>
    </row>
    <row r="478" spans="1:1" ht="15.75" customHeight="1" x14ac:dyDescent="0.3">
      <c r="A478" s="8"/>
    </row>
    <row r="479" spans="1:1" ht="15.75" customHeight="1" x14ac:dyDescent="0.3">
      <c r="A479" s="8"/>
    </row>
    <row r="480" spans="1:1" ht="15.75" customHeight="1" x14ac:dyDescent="0.3">
      <c r="A480" s="8"/>
    </row>
    <row r="481" spans="1:1" ht="15.75" customHeight="1" x14ac:dyDescent="0.3">
      <c r="A481" s="8"/>
    </row>
    <row r="482" spans="1:1" ht="15.75" customHeight="1" x14ac:dyDescent="0.3">
      <c r="A482" s="8"/>
    </row>
    <row r="483" spans="1:1" ht="15.75" customHeight="1" x14ac:dyDescent="0.3">
      <c r="A483" s="8"/>
    </row>
    <row r="484" spans="1:1" ht="15.75" customHeight="1" x14ac:dyDescent="0.3">
      <c r="A484" s="8"/>
    </row>
    <row r="485" spans="1:1" ht="15.75" customHeight="1" x14ac:dyDescent="0.3">
      <c r="A485" s="8"/>
    </row>
    <row r="486" spans="1:1" ht="15.75" customHeight="1" x14ac:dyDescent="0.3">
      <c r="A486" s="8"/>
    </row>
    <row r="487" spans="1:1" ht="15.75" customHeight="1" x14ac:dyDescent="0.3">
      <c r="A487" s="8"/>
    </row>
    <row r="488" spans="1:1" ht="15.75" customHeight="1" x14ac:dyDescent="0.3">
      <c r="A488" s="8"/>
    </row>
    <row r="489" spans="1:1" ht="15.75" customHeight="1" x14ac:dyDescent="0.3">
      <c r="A489" s="8"/>
    </row>
    <row r="490" spans="1:1" ht="15.75" customHeight="1" x14ac:dyDescent="0.3">
      <c r="A490" s="8"/>
    </row>
    <row r="491" spans="1:1" ht="15.75" customHeight="1" x14ac:dyDescent="0.3">
      <c r="A491" s="8"/>
    </row>
    <row r="492" spans="1:1" ht="15.75" customHeight="1" x14ac:dyDescent="0.3">
      <c r="A492" s="8"/>
    </row>
    <row r="493" spans="1:1" ht="15.75" customHeight="1" x14ac:dyDescent="0.3">
      <c r="A493" s="8"/>
    </row>
    <row r="494" spans="1:1" ht="15.75" customHeight="1" x14ac:dyDescent="0.3">
      <c r="A494" s="8"/>
    </row>
    <row r="495" spans="1:1" ht="15.75" customHeight="1" x14ac:dyDescent="0.3">
      <c r="A495" s="8"/>
    </row>
    <row r="496" spans="1:1" ht="15.75" customHeight="1" x14ac:dyDescent="0.3">
      <c r="A496" s="8"/>
    </row>
    <row r="497" spans="1:1" ht="15.75" customHeight="1" x14ac:dyDescent="0.3">
      <c r="A497" s="8"/>
    </row>
    <row r="498" spans="1:1" ht="15.75" customHeight="1" x14ac:dyDescent="0.3">
      <c r="A498" s="8"/>
    </row>
    <row r="499" spans="1:1" ht="15.75" customHeight="1" x14ac:dyDescent="0.3">
      <c r="A499" s="8"/>
    </row>
    <row r="500" spans="1:1" ht="15.75" customHeight="1" x14ac:dyDescent="0.3">
      <c r="A500" s="8"/>
    </row>
    <row r="501" spans="1:1" ht="15.75" customHeight="1" x14ac:dyDescent="0.3">
      <c r="A501" s="8"/>
    </row>
    <row r="502" spans="1:1" ht="15.75" customHeight="1" x14ac:dyDescent="0.3">
      <c r="A502" s="8"/>
    </row>
    <row r="503" spans="1:1" ht="15.75" customHeight="1" x14ac:dyDescent="0.3">
      <c r="A503" s="8"/>
    </row>
    <row r="504" spans="1:1" ht="15.75" customHeight="1" x14ac:dyDescent="0.3">
      <c r="A504" s="8"/>
    </row>
    <row r="505" spans="1:1" ht="15.75" customHeight="1" x14ac:dyDescent="0.3">
      <c r="A505" s="8"/>
    </row>
    <row r="506" spans="1:1" ht="15.75" customHeight="1" x14ac:dyDescent="0.3">
      <c r="A506" s="8"/>
    </row>
    <row r="507" spans="1:1" ht="15.75" customHeight="1" x14ac:dyDescent="0.3">
      <c r="A507" s="8"/>
    </row>
    <row r="508" spans="1:1" ht="15.75" customHeight="1" x14ac:dyDescent="0.3">
      <c r="A508" s="8"/>
    </row>
    <row r="509" spans="1:1" ht="15.75" customHeight="1" x14ac:dyDescent="0.3">
      <c r="A509" s="8"/>
    </row>
    <row r="510" spans="1:1" ht="15.75" customHeight="1" x14ac:dyDescent="0.3">
      <c r="A510" s="8"/>
    </row>
    <row r="511" spans="1:1" ht="15.75" customHeight="1" x14ac:dyDescent="0.3">
      <c r="A511" s="8"/>
    </row>
    <row r="512" spans="1:1" ht="15.75" customHeight="1" x14ac:dyDescent="0.3">
      <c r="A512" s="8"/>
    </row>
    <row r="513" spans="1:1" ht="15.75" customHeight="1" x14ac:dyDescent="0.3">
      <c r="A513" s="8"/>
    </row>
    <row r="514" spans="1:1" ht="15.75" customHeight="1" x14ac:dyDescent="0.3">
      <c r="A514" s="8"/>
    </row>
    <row r="515" spans="1:1" ht="15.75" customHeight="1" x14ac:dyDescent="0.3">
      <c r="A515" s="8"/>
    </row>
    <row r="516" spans="1:1" ht="15.75" customHeight="1" x14ac:dyDescent="0.3">
      <c r="A516" s="8"/>
    </row>
    <row r="517" spans="1:1" ht="15.75" customHeight="1" x14ac:dyDescent="0.3">
      <c r="A517" s="8"/>
    </row>
    <row r="518" spans="1:1" ht="15.75" customHeight="1" x14ac:dyDescent="0.3">
      <c r="A518" s="8"/>
    </row>
    <row r="519" spans="1:1" ht="15.75" customHeight="1" x14ac:dyDescent="0.3">
      <c r="A519" s="8"/>
    </row>
    <row r="520" spans="1:1" ht="15.75" customHeight="1" x14ac:dyDescent="0.3">
      <c r="A520" s="8"/>
    </row>
    <row r="521" spans="1:1" ht="15.75" customHeight="1" x14ac:dyDescent="0.3">
      <c r="A521" s="8"/>
    </row>
    <row r="522" spans="1:1" ht="15.75" customHeight="1" x14ac:dyDescent="0.3">
      <c r="A522" s="8"/>
    </row>
    <row r="523" spans="1:1" ht="15.75" customHeight="1" x14ac:dyDescent="0.3">
      <c r="A523" s="8"/>
    </row>
    <row r="524" spans="1:1" ht="15.75" customHeight="1" x14ac:dyDescent="0.3">
      <c r="A524" s="8"/>
    </row>
    <row r="525" spans="1:1" ht="15.75" customHeight="1" x14ac:dyDescent="0.3">
      <c r="A525" s="8"/>
    </row>
    <row r="526" spans="1:1" ht="15.75" customHeight="1" x14ac:dyDescent="0.3">
      <c r="A526" s="8"/>
    </row>
    <row r="527" spans="1:1" ht="15.75" customHeight="1" x14ac:dyDescent="0.3">
      <c r="A527" s="8"/>
    </row>
    <row r="528" spans="1:1" ht="15.75" customHeight="1" x14ac:dyDescent="0.3">
      <c r="A528" s="8"/>
    </row>
    <row r="529" spans="1:1" ht="15.75" customHeight="1" x14ac:dyDescent="0.3">
      <c r="A529" s="8"/>
    </row>
    <row r="530" spans="1:1" ht="15.75" customHeight="1" x14ac:dyDescent="0.3">
      <c r="A530" s="8"/>
    </row>
    <row r="531" spans="1:1" ht="15.75" customHeight="1" x14ac:dyDescent="0.3">
      <c r="A531" s="8"/>
    </row>
    <row r="532" spans="1:1" ht="15.75" customHeight="1" x14ac:dyDescent="0.3">
      <c r="A532" s="8"/>
    </row>
    <row r="533" spans="1:1" ht="15.75" customHeight="1" x14ac:dyDescent="0.3">
      <c r="A533" s="8"/>
    </row>
    <row r="534" spans="1:1" ht="15.75" customHeight="1" x14ac:dyDescent="0.3">
      <c r="A534" s="8"/>
    </row>
    <row r="535" spans="1:1" ht="15.75" customHeight="1" x14ac:dyDescent="0.3">
      <c r="A535" s="8"/>
    </row>
    <row r="536" spans="1:1" ht="15.75" customHeight="1" x14ac:dyDescent="0.3">
      <c r="A536" s="8"/>
    </row>
    <row r="537" spans="1:1" ht="15.75" customHeight="1" x14ac:dyDescent="0.3">
      <c r="A537" s="8"/>
    </row>
    <row r="538" spans="1:1" ht="15.75" customHeight="1" x14ac:dyDescent="0.3">
      <c r="A538" s="8"/>
    </row>
    <row r="539" spans="1:1" ht="15.75" customHeight="1" x14ac:dyDescent="0.3">
      <c r="A539" s="8"/>
    </row>
    <row r="540" spans="1:1" ht="15.75" customHeight="1" x14ac:dyDescent="0.3">
      <c r="A540" s="8"/>
    </row>
    <row r="541" spans="1:1" ht="15.75" customHeight="1" x14ac:dyDescent="0.3">
      <c r="A541" s="8"/>
    </row>
    <row r="542" spans="1:1" ht="15.75" customHeight="1" x14ac:dyDescent="0.3">
      <c r="A542" s="8"/>
    </row>
    <row r="543" spans="1:1" ht="15.75" customHeight="1" x14ac:dyDescent="0.3">
      <c r="A543" s="8"/>
    </row>
    <row r="544" spans="1:1" ht="15.75" customHeight="1" x14ac:dyDescent="0.3">
      <c r="A544" s="8"/>
    </row>
    <row r="545" spans="1:1" ht="15.75" customHeight="1" x14ac:dyDescent="0.3">
      <c r="A545" s="8"/>
    </row>
    <row r="546" spans="1:1" ht="15.75" customHeight="1" x14ac:dyDescent="0.3">
      <c r="A546" s="8"/>
    </row>
    <row r="547" spans="1:1" ht="15.75" customHeight="1" x14ac:dyDescent="0.3">
      <c r="A547" s="8"/>
    </row>
    <row r="548" spans="1:1" ht="15.75" customHeight="1" x14ac:dyDescent="0.3">
      <c r="A548" s="8"/>
    </row>
    <row r="549" spans="1:1" ht="15.75" customHeight="1" x14ac:dyDescent="0.3">
      <c r="A549" s="8"/>
    </row>
    <row r="550" spans="1:1" ht="15.75" customHeight="1" x14ac:dyDescent="0.3">
      <c r="A550" s="8"/>
    </row>
    <row r="551" spans="1:1" ht="15.75" customHeight="1" x14ac:dyDescent="0.3">
      <c r="A551" s="8"/>
    </row>
    <row r="552" spans="1:1" ht="15.75" customHeight="1" x14ac:dyDescent="0.3">
      <c r="A552" s="8"/>
    </row>
    <row r="553" spans="1:1" ht="15.75" customHeight="1" x14ac:dyDescent="0.3">
      <c r="A553" s="8"/>
    </row>
    <row r="554" spans="1:1" ht="15.75" customHeight="1" x14ac:dyDescent="0.3">
      <c r="A554" s="8"/>
    </row>
    <row r="555" spans="1:1" ht="15.75" customHeight="1" x14ac:dyDescent="0.3">
      <c r="A555" s="8"/>
    </row>
    <row r="556" spans="1:1" ht="15.75" customHeight="1" x14ac:dyDescent="0.3">
      <c r="A556" s="8"/>
    </row>
    <row r="557" spans="1:1" ht="15.75" customHeight="1" x14ac:dyDescent="0.3">
      <c r="A557" s="8"/>
    </row>
    <row r="558" spans="1:1" ht="15.75" customHeight="1" x14ac:dyDescent="0.3">
      <c r="A558" s="8"/>
    </row>
    <row r="559" spans="1:1" ht="15.75" customHeight="1" x14ac:dyDescent="0.3">
      <c r="A559" s="8"/>
    </row>
    <row r="560" spans="1:1" ht="15.75" customHeight="1" x14ac:dyDescent="0.3">
      <c r="A560" s="8"/>
    </row>
    <row r="561" spans="1:1" ht="15.75" customHeight="1" x14ac:dyDescent="0.3">
      <c r="A561" s="8"/>
    </row>
    <row r="562" spans="1:1" ht="15.75" customHeight="1" x14ac:dyDescent="0.3">
      <c r="A562" s="8"/>
    </row>
    <row r="563" spans="1:1" ht="15.75" customHeight="1" x14ac:dyDescent="0.3">
      <c r="A563" s="8"/>
    </row>
    <row r="564" spans="1:1" ht="15.75" customHeight="1" x14ac:dyDescent="0.3">
      <c r="A564" s="8"/>
    </row>
    <row r="565" spans="1:1" ht="15.75" customHeight="1" x14ac:dyDescent="0.3">
      <c r="A565" s="8"/>
    </row>
    <row r="566" spans="1:1" ht="15.75" customHeight="1" x14ac:dyDescent="0.3">
      <c r="A566" s="8"/>
    </row>
    <row r="567" spans="1:1" ht="15.75" customHeight="1" x14ac:dyDescent="0.3">
      <c r="A567" s="8"/>
    </row>
    <row r="568" spans="1:1" ht="15.75" customHeight="1" x14ac:dyDescent="0.3">
      <c r="A568" s="8"/>
    </row>
    <row r="569" spans="1:1" ht="15.75" customHeight="1" x14ac:dyDescent="0.3">
      <c r="A569" s="8"/>
    </row>
    <row r="570" spans="1:1" ht="15.75" customHeight="1" x14ac:dyDescent="0.3">
      <c r="A570" s="8"/>
    </row>
    <row r="571" spans="1:1" ht="15.75" customHeight="1" x14ac:dyDescent="0.3">
      <c r="A571" s="8"/>
    </row>
    <row r="572" spans="1:1" ht="15.75" customHeight="1" x14ac:dyDescent="0.3">
      <c r="A572" s="8"/>
    </row>
    <row r="573" spans="1:1" ht="15.75" customHeight="1" x14ac:dyDescent="0.3">
      <c r="A573" s="8"/>
    </row>
    <row r="574" spans="1:1" ht="15.75" customHeight="1" x14ac:dyDescent="0.3">
      <c r="A574" s="8"/>
    </row>
    <row r="575" spans="1:1" ht="15.75" customHeight="1" x14ac:dyDescent="0.3">
      <c r="A575" s="8"/>
    </row>
    <row r="576" spans="1:1" ht="15.75" customHeight="1" x14ac:dyDescent="0.3">
      <c r="A576" s="8"/>
    </row>
    <row r="577" spans="1:1" ht="15.75" customHeight="1" x14ac:dyDescent="0.3">
      <c r="A577" s="8"/>
    </row>
    <row r="578" spans="1:1" ht="15.75" customHeight="1" x14ac:dyDescent="0.3">
      <c r="A578" s="8"/>
    </row>
    <row r="579" spans="1:1" ht="15.75" customHeight="1" x14ac:dyDescent="0.3">
      <c r="A579" s="8"/>
    </row>
    <row r="580" spans="1:1" ht="15.75" customHeight="1" x14ac:dyDescent="0.3">
      <c r="A580" s="8"/>
    </row>
    <row r="581" spans="1:1" ht="15.75" customHeight="1" x14ac:dyDescent="0.3">
      <c r="A581" s="8"/>
    </row>
    <row r="582" spans="1:1" ht="15.75" customHeight="1" x14ac:dyDescent="0.3">
      <c r="A582" s="8"/>
    </row>
    <row r="583" spans="1:1" ht="15.75" customHeight="1" x14ac:dyDescent="0.3">
      <c r="A583" s="8"/>
    </row>
    <row r="584" spans="1:1" ht="15.75" customHeight="1" x14ac:dyDescent="0.3">
      <c r="A584" s="8"/>
    </row>
    <row r="585" spans="1:1" ht="15.75" customHeight="1" x14ac:dyDescent="0.3">
      <c r="A585" s="8"/>
    </row>
    <row r="586" spans="1:1" ht="15.75" customHeight="1" x14ac:dyDescent="0.3">
      <c r="A586" s="8"/>
    </row>
    <row r="587" spans="1:1" ht="15.75" customHeight="1" x14ac:dyDescent="0.3">
      <c r="A587" s="8"/>
    </row>
    <row r="588" spans="1:1" ht="15.75" customHeight="1" x14ac:dyDescent="0.3">
      <c r="A588" s="8"/>
    </row>
    <row r="589" spans="1:1" ht="15.75" customHeight="1" x14ac:dyDescent="0.3">
      <c r="A589" s="8"/>
    </row>
    <row r="590" spans="1:1" ht="15.75" customHeight="1" x14ac:dyDescent="0.3">
      <c r="A590" s="8"/>
    </row>
    <row r="591" spans="1:1" ht="15.75" customHeight="1" x14ac:dyDescent="0.3">
      <c r="A591" s="8"/>
    </row>
    <row r="592" spans="1:1" ht="15.75" customHeight="1" x14ac:dyDescent="0.3">
      <c r="A592" s="8"/>
    </row>
    <row r="593" spans="1:1" ht="15.75" customHeight="1" x14ac:dyDescent="0.3">
      <c r="A593" s="8"/>
    </row>
    <row r="594" spans="1:1" ht="15.75" customHeight="1" x14ac:dyDescent="0.3">
      <c r="A594" s="8"/>
    </row>
    <row r="595" spans="1:1" ht="15.75" customHeight="1" x14ac:dyDescent="0.3">
      <c r="A595" s="8"/>
    </row>
    <row r="596" spans="1:1" ht="15.75" customHeight="1" x14ac:dyDescent="0.3">
      <c r="A596" s="8"/>
    </row>
    <row r="597" spans="1:1" ht="15.75" customHeight="1" x14ac:dyDescent="0.3">
      <c r="A597" s="8"/>
    </row>
    <row r="598" spans="1:1" ht="15.75" customHeight="1" x14ac:dyDescent="0.3">
      <c r="A598" s="8"/>
    </row>
    <row r="599" spans="1:1" ht="15.75" customHeight="1" x14ac:dyDescent="0.3">
      <c r="A599" s="8"/>
    </row>
    <row r="600" spans="1:1" ht="15.75" customHeight="1" x14ac:dyDescent="0.3">
      <c r="A600" s="8"/>
    </row>
    <row r="601" spans="1:1" ht="15.75" customHeight="1" x14ac:dyDescent="0.3">
      <c r="A601" s="8"/>
    </row>
    <row r="602" spans="1:1" ht="15.75" customHeight="1" x14ac:dyDescent="0.3">
      <c r="A602" s="8"/>
    </row>
    <row r="603" spans="1:1" ht="15.75" customHeight="1" x14ac:dyDescent="0.3">
      <c r="A603" s="8"/>
    </row>
    <row r="604" spans="1:1" ht="15.75" customHeight="1" x14ac:dyDescent="0.3">
      <c r="A604" s="8"/>
    </row>
    <row r="605" spans="1:1" ht="15.75" customHeight="1" x14ac:dyDescent="0.3">
      <c r="A605" s="8"/>
    </row>
    <row r="606" spans="1:1" ht="15.75" customHeight="1" x14ac:dyDescent="0.3">
      <c r="A606" s="8"/>
    </row>
    <row r="607" spans="1:1" ht="15.75" customHeight="1" x14ac:dyDescent="0.3">
      <c r="A607" s="8"/>
    </row>
    <row r="608" spans="1:1" ht="15.75" customHeight="1" x14ac:dyDescent="0.3">
      <c r="A608" s="8"/>
    </row>
    <row r="609" spans="1:1" ht="15.75" customHeight="1" x14ac:dyDescent="0.3">
      <c r="A609" s="8"/>
    </row>
    <row r="610" spans="1:1" ht="15.75" customHeight="1" x14ac:dyDescent="0.3">
      <c r="A610" s="8"/>
    </row>
    <row r="611" spans="1:1" ht="15.75" customHeight="1" x14ac:dyDescent="0.3">
      <c r="A611" s="8"/>
    </row>
    <row r="612" spans="1:1" ht="15.75" customHeight="1" x14ac:dyDescent="0.3">
      <c r="A612" s="8"/>
    </row>
    <row r="613" spans="1:1" ht="15.75" customHeight="1" x14ac:dyDescent="0.3">
      <c r="A613" s="8"/>
    </row>
    <row r="614" spans="1:1" ht="15.75" customHeight="1" x14ac:dyDescent="0.3">
      <c r="A614" s="8"/>
    </row>
    <row r="615" spans="1:1" ht="15.75" customHeight="1" x14ac:dyDescent="0.3">
      <c r="A615" s="8"/>
    </row>
    <row r="616" spans="1:1" ht="15.75" customHeight="1" x14ac:dyDescent="0.3">
      <c r="A616" s="8"/>
    </row>
    <row r="617" spans="1:1" ht="15.75" customHeight="1" x14ac:dyDescent="0.3">
      <c r="A617" s="8"/>
    </row>
    <row r="618" spans="1:1" ht="15.75" customHeight="1" x14ac:dyDescent="0.3">
      <c r="A618" s="8"/>
    </row>
    <row r="619" spans="1:1" ht="15.75" customHeight="1" x14ac:dyDescent="0.3">
      <c r="A619" s="8"/>
    </row>
    <row r="620" spans="1:1" ht="15.75" customHeight="1" x14ac:dyDescent="0.3">
      <c r="A620" s="8"/>
    </row>
    <row r="621" spans="1:1" ht="15.75" customHeight="1" x14ac:dyDescent="0.3">
      <c r="A621" s="8"/>
    </row>
    <row r="622" spans="1:1" ht="15.75" customHeight="1" x14ac:dyDescent="0.3">
      <c r="A622" s="8"/>
    </row>
    <row r="623" spans="1:1" ht="15.75" customHeight="1" x14ac:dyDescent="0.3">
      <c r="A623" s="8"/>
    </row>
    <row r="624" spans="1:1" ht="15.75" customHeight="1" x14ac:dyDescent="0.3">
      <c r="A624" s="8"/>
    </row>
    <row r="625" spans="1:1" ht="15.75" customHeight="1" x14ac:dyDescent="0.3">
      <c r="A625" s="8"/>
    </row>
    <row r="626" spans="1:1" ht="15.75" customHeight="1" x14ac:dyDescent="0.3">
      <c r="A626" s="8"/>
    </row>
    <row r="627" spans="1:1" ht="15.75" customHeight="1" x14ac:dyDescent="0.3">
      <c r="A627" s="8"/>
    </row>
    <row r="628" spans="1:1" ht="15.75" customHeight="1" x14ac:dyDescent="0.3">
      <c r="A628" s="8"/>
    </row>
    <row r="629" spans="1:1" ht="15.75" customHeight="1" x14ac:dyDescent="0.3">
      <c r="A629" s="8"/>
    </row>
    <row r="630" spans="1:1" ht="15.75" customHeight="1" x14ac:dyDescent="0.3">
      <c r="A630" s="8"/>
    </row>
    <row r="631" spans="1:1" ht="15.75" customHeight="1" x14ac:dyDescent="0.3">
      <c r="A631" s="8"/>
    </row>
    <row r="632" spans="1:1" ht="15.75" customHeight="1" x14ac:dyDescent="0.3">
      <c r="A632" s="8"/>
    </row>
    <row r="633" spans="1:1" ht="15.75" customHeight="1" x14ac:dyDescent="0.3">
      <c r="A633" s="8"/>
    </row>
    <row r="634" spans="1:1" ht="15.75" customHeight="1" x14ac:dyDescent="0.3">
      <c r="A634" s="8"/>
    </row>
    <row r="635" spans="1:1" ht="15.75" customHeight="1" x14ac:dyDescent="0.3">
      <c r="A635" s="8"/>
    </row>
    <row r="636" spans="1:1" ht="15.75" customHeight="1" x14ac:dyDescent="0.3">
      <c r="A636" s="8"/>
    </row>
    <row r="637" spans="1:1" ht="15.75" customHeight="1" x14ac:dyDescent="0.3">
      <c r="A637" s="8"/>
    </row>
    <row r="638" spans="1:1" ht="15.75" customHeight="1" x14ac:dyDescent="0.3">
      <c r="A638" s="8"/>
    </row>
    <row r="639" spans="1:1" ht="15.75" customHeight="1" x14ac:dyDescent="0.3">
      <c r="A639" s="8"/>
    </row>
    <row r="640" spans="1:1" ht="15.75" customHeight="1" x14ac:dyDescent="0.3">
      <c r="A640" s="8"/>
    </row>
    <row r="641" spans="1:1" ht="15.75" customHeight="1" x14ac:dyDescent="0.3">
      <c r="A641" s="8"/>
    </row>
    <row r="642" spans="1:1" ht="15.75" customHeight="1" x14ac:dyDescent="0.3">
      <c r="A642" s="8"/>
    </row>
    <row r="643" spans="1:1" ht="15.75" customHeight="1" x14ac:dyDescent="0.3">
      <c r="A643" s="8"/>
    </row>
    <row r="644" spans="1:1" ht="15.75" customHeight="1" x14ac:dyDescent="0.3">
      <c r="A644" s="8"/>
    </row>
    <row r="645" spans="1:1" ht="15.75" customHeight="1" x14ac:dyDescent="0.3">
      <c r="A645" s="8"/>
    </row>
    <row r="646" spans="1:1" ht="15.75" customHeight="1" x14ac:dyDescent="0.3">
      <c r="A646" s="8"/>
    </row>
    <row r="647" spans="1:1" ht="15.75" customHeight="1" x14ac:dyDescent="0.3">
      <c r="A647" s="8"/>
    </row>
    <row r="648" spans="1:1" ht="15.75" customHeight="1" x14ac:dyDescent="0.3">
      <c r="A648" s="8"/>
    </row>
    <row r="649" spans="1:1" ht="15.75" customHeight="1" x14ac:dyDescent="0.3">
      <c r="A649" s="8"/>
    </row>
    <row r="650" spans="1:1" ht="15.75" customHeight="1" x14ac:dyDescent="0.3">
      <c r="A650" s="8"/>
    </row>
    <row r="651" spans="1:1" ht="15.75" customHeight="1" x14ac:dyDescent="0.3">
      <c r="A651" s="8"/>
    </row>
    <row r="652" spans="1:1" ht="15.75" customHeight="1" x14ac:dyDescent="0.3">
      <c r="A652" s="8"/>
    </row>
    <row r="653" spans="1:1" ht="15.75" customHeight="1" x14ac:dyDescent="0.3">
      <c r="A653" s="8"/>
    </row>
    <row r="654" spans="1:1" ht="15.75" customHeight="1" x14ac:dyDescent="0.3">
      <c r="A654" s="8"/>
    </row>
    <row r="655" spans="1:1" ht="15.75" customHeight="1" x14ac:dyDescent="0.3">
      <c r="A655" s="8"/>
    </row>
    <row r="656" spans="1:1" ht="15.75" customHeight="1" x14ac:dyDescent="0.3">
      <c r="A656" s="8"/>
    </row>
    <row r="657" spans="1:1" ht="15.75" customHeight="1" x14ac:dyDescent="0.3">
      <c r="A657" s="8"/>
    </row>
    <row r="658" spans="1:1" ht="15.75" customHeight="1" x14ac:dyDescent="0.3">
      <c r="A658" s="8"/>
    </row>
    <row r="659" spans="1:1" ht="15.75" customHeight="1" x14ac:dyDescent="0.3">
      <c r="A659" s="8"/>
    </row>
    <row r="660" spans="1:1" ht="15.75" customHeight="1" x14ac:dyDescent="0.3">
      <c r="A660" s="8"/>
    </row>
    <row r="661" spans="1:1" ht="15.75" customHeight="1" x14ac:dyDescent="0.3">
      <c r="A661" s="8"/>
    </row>
    <row r="662" spans="1:1" ht="15.75" customHeight="1" x14ac:dyDescent="0.3">
      <c r="A662" s="8"/>
    </row>
    <row r="663" spans="1:1" ht="15.75" customHeight="1" x14ac:dyDescent="0.3">
      <c r="A663" s="8"/>
    </row>
    <row r="664" spans="1:1" ht="15.75" customHeight="1" x14ac:dyDescent="0.3">
      <c r="A664" s="8"/>
    </row>
    <row r="665" spans="1:1" ht="15.75" customHeight="1" x14ac:dyDescent="0.3">
      <c r="A665" s="8"/>
    </row>
    <row r="666" spans="1:1" ht="15.75" customHeight="1" x14ac:dyDescent="0.3">
      <c r="A666" s="8"/>
    </row>
    <row r="667" spans="1:1" ht="15.75" customHeight="1" x14ac:dyDescent="0.3">
      <c r="A667" s="8"/>
    </row>
    <row r="668" spans="1:1" ht="15.75" customHeight="1" x14ac:dyDescent="0.3">
      <c r="A668" s="8"/>
    </row>
    <row r="669" spans="1:1" ht="15.75" customHeight="1" x14ac:dyDescent="0.3">
      <c r="A669" s="8"/>
    </row>
    <row r="670" spans="1:1" ht="15.75" customHeight="1" x14ac:dyDescent="0.3">
      <c r="A670" s="8"/>
    </row>
    <row r="671" spans="1:1" ht="15.75" customHeight="1" x14ac:dyDescent="0.3">
      <c r="A671" s="8"/>
    </row>
    <row r="672" spans="1:1" ht="15.75" customHeight="1" x14ac:dyDescent="0.3">
      <c r="A672" s="8"/>
    </row>
    <row r="673" spans="1:1" ht="15.75" customHeight="1" x14ac:dyDescent="0.3">
      <c r="A673" s="8"/>
    </row>
    <row r="674" spans="1:1" ht="15.75" customHeight="1" x14ac:dyDescent="0.3">
      <c r="A674" s="8"/>
    </row>
    <row r="675" spans="1:1" ht="15.75" customHeight="1" x14ac:dyDescent="0.3">
      <c r="A675" s="8"/>
    </row>
    <row r="676" spans="1:1" ht="15.75" customHeight="1" x14ac:dyDescent="0.3">
      <c r="A676" s="8"/>
    </row>
    <row r="677" spans="1:1" ht="15.75" customHeight="1" x14ac:dyDescent="0.3">
      <c r="A677" s="8"/>
    </row>
    <row r="678" spans="1:1" ht="15.75" customHeight="1" x14ac:dyDescent="0.3">
      <c r="A678" s="8"/>
    </row>
    <row r="679" spans="1:1" ht="15.75" customHeight="1" x14ac:dyDescent="0.3">
      <c r="A679" s="8"/>
    </row>
    <row r="680" spans="1:1" ht="15.75" customHeight="1" x14ac:dyDescent="0.3">
      <c r="A680" s="8"/>
    </row>
    <row r="681" spans="1:1" ht="15.75" customHeight="1" x14ac:dyDescent="0.3">
      <c r="A681" s="8"/>
    </row>
    <row r="682" spans="1:1" ht="15.75" customHeight="1" x14ac:dyDescent="0.3">
      <c r="A682" s="8"/>
    </row>
    <row r="683" spans="1:1" ht="15.75" customHeight="1" x14ac:dyDescent="0.3">
      <c r="A683" s="8"/>
    </row>
    <row r="684" spans="1:1" ht="15.75" customHeight="1" x14ac:dyDescent="0.3">
      <c r="A684" s="8"/>
    </row>
    <row r="685" spans="1:1" ht="15.75" customHeight="1" x14ac:dyDescent="0.3">
      <c r="A685" s="8"/>
    </row>
    <row r="686" spans="1:1" ht="15.75" customHeight="1" x14ac:dyDescent="0.3">
      <c r="A686" s="8"/>
    </row>
    <row r="687" spans="1:1" ht="15.75" customHeight="1" x14ac:dyDescent="0.3">
      <c r="A687" s="8"/>
    </row>
    <row r="688" spans="1:1" ht="15.75" customHeight="1" x14ac:dyDescent="0.3">
      <c r="A688" s="8"/>
    </row>
    <row r="689" spans="1:1" ht="15.75" customHeight="1" x14ac:dyDescent="0.3">
      <c r="A689" s="8"/>
    </row>
    <row r="690" spans="1:1" ht="15.75" customHeight="1" x14ac:dyDescent="0.3">
      <c r="A690" s="8"/>
    </row>
    <row r="691" spans="1:1" ht="15.75" customHeight="1" x14ac:dyDescent="0.3">
      <c r="A691" s="8"/>
    </row>
    <row r="692" spans="1:1" ht="15.75" customHeight="1" x14ac:dyDescent="0.3">
      <c r="A692" s="8"/>
    </row>
    <row r="693" spans="1:1" ht="15.75" customHeight="1" x14ac:dyDescent="0.3">
      <c r="A693" s="8"/>
    </row>
    <row r="694" spans="1:1" ht="15.75" customHeight="1" x14ac:dyDescent="0.3">
      <c r="A694" s="8"/>
    </row>
    <row r="695" spans="1:1" ht="15.75" customHeight="1" x14ac:dyDescent="0.3">
      <c r="A695" s="8"/>
    </row>
    <row r="696" spans="1:1" ht="15.75" customHeight="1" x14ac:dyDescent="0.3">
      <c r="A696" s="8"/>
    </row>
    <row r="697" spans="1:1" ht="15.75" customHeight="1" x14ac:dyDescent="0.3">
      <c r="A697" s="8"/>
    </row>
    <row r="698" spans="1:1" ht="15.75" customHeight="1" x14ac:dyDescent="0.3">
      <c r="A698" s="8"/>
    </row>
    <row r="699" spans="1:1" ht="15.75" customHeight="1" x14ac:dyDescent="0.3">
      <c r="A699" s="8"/>
    </row>
    <row r="700" spans="1:1" ht="15.75" customHeight="1" x14ac:dyDescent="0.3">
      <c r="A700" s="8"/>
    </row>
    <row r="701" spans="1:1" ht="15.75" customHeight="1" x14ac:dyDescent="0.3">
      <c r="A701" s="8"/>
    </row>
    <row r="702" spans="1:1" ht="15.75" customHeight="1" x14ac:dyDescent="0.3">
      <c r="A702" s="8"/>
    </row>
    <row r="703" spans="1:1" ht="15.75" customHeight="1" x14ac:dyDescent="0.3">
      <c r="A703" s="8"/>
    </row>
    <row r="704" spans="1:1" ht="15.75" customHeight="1" x14ac:dyDescent="0.3">
      <c r="A704" s="8"/>
    </row>
    <row r="705" spans="1:1" ht="15.75" customHeight="1" x14ac:dyDescent="0.3">
      <c r="A705" s="8"/>
    </row>
    <row r="706" spans="1:1" ht="15.75" customHeight="1" x14ac:dyDescent="0.3">
      <c r="A706" s="8"/>
    </row>
    <row r="707" spans="1:1" ht="15.75" customHeight="1" x14ac:dyDescent="0.3">
      <c r="A707" s="8"/>
    </row>
    <row r="708" spans="1:1" ht="15.75" customHeight="1" x14ac:dyDescent="0.3">
      <c r="A708" s="8"/>
    </row>
    <row r="709" spans="1:1" ht="15.75" customHeight="1" x14ac:dyDescent="0.3">
      <c r="A709" s="8"/>
    </row>
    <row r="710" spans="1:1" ht="15.75" customHeight="1" x14ac:dyDescent="0.3">
      <c r="A710" s="8"/>
    </row>
    <row r="711" spans="1:1" ht="15.75" customHeight="1" x14ac:dyDescent="0.3">
      <c r="A711" s="8"/>
    </row>
    <row r="712" spans="1:1" ht="15.75" customHeight="1" x14ac:dyDescent="0.3">
      <c r="A712" s="8"/>
    </row>
    <row r="713" spans="1:1" ht="15.75" customHeight="1" x14ac:dyDescent="0.3">
      <c r="A713" s="8"/>
    </row>
    <row r="714" spans="1:1" ht="15.75" customHeight="1" x14ac:dyDescent="0.3">
      <c r="A714" s="8"/>
    </row>
    <row r="715" spans="1:1" ht="15.75" customHeight="1" x14ac:dyDescent="0.3">
      <c r="A715" s="8"/>
    </row>
    <row r="716" spans="1:1" ht="15.75" customHeight="1" x14ac:dyDescent="0.3">
      <c r="A716" s="8"/>
    </row>
    <row r="717" spans="1:1" ht="15.75" customHeight="1" x14ac:dyDescent="0.3">
      <c r="A717" s="8"/>
    </row>
    <row r="718" spans="1:1" ht="15.75" customHeight="1" x14ac:dyDescent="0.3">
      <c r="A718" s="8"/>
    </row>
    <row r="719" spans="1:1" ht="15.75" customHeight="1" x14ac:dyDescent="0.3">
      <c r="A719" s="8"/>
    </row>
    <row r="720" spans="1:1" ht="15.75" customHeight="1" x14ac:dyDescent="0.3">
      <c r="A720" s="8"/>
    </row>
    <row r="721" spans="1:1" ht="15.75" customHeight="1" x14ac:dyDescent="0.3">
      <c r="A721" s="8"/>
    </row>
    <row r="722" spans="1:1" ht="15.75" customHeight="1" x14ac:dyDescent="0.3">
      <c r="A722" s="8"/>
    </row>
    <row r="723" spans="1:1" ht="15.75" customHeight="1" x14ac:dyDescent="0.3">
      <c r="A723" s="8"/>
    </row>
    <row r="724" spans="1:1" ht="15.75" customHeight="1" x14ac:dyDescent="0.3">
      <c r="A724" s="8"/>
    </row>
    <row r="725" spans="1:1" ht="15.75" customHeight="1" x14ac:dyDescent="0.3">
      <c r="A725" s="8"/>
    </row>
    <row r="726" spans="1:1" ht="15.75" customHeight="1" x14ac:dyDescent="0.3">
      <c r="A726" s="8"/>
    </row>
    <row r="727" spans="1:1" ht="15.75" customHeight="1" x14ac:dyDescent="0.3">
      <c r="A727" s="8"/>
    </row>
    <row r="728" spans="1:1" ht="15.75" customHeight="1" x14ac:dyDescent="0.3">
      <c r="A728" s="8"/>
    </row>
    <row r="729" spans="1:1" ht="15.75" customHeight="1" x14ac:dyDescent="0.3">
      <c r="A729" s="8"/>
    </row>
    <row r="730" spans="1:1" ht="15.75" customHeight="1" x14ac:dyDescent="0.3">
      <c r="A730" s="8"/>
    </row>
    <row r="731" spans="1:1" ht="15.75" customHeight="1" x14ac:dyDescent="0.3">
      <c r="A731" s="8"/>
    </row>
    <row r="732" spans="1:1" ht="15.75" customHeight="1" x14ac:dyDescent="0.3">
      <c r="A732" s="8"/>
    </row>
    <row r="733" spans="1:1" ht="15.75" customHeight="1" x14ac:dyDescent="0.3">
      <c r="A733" s="8"/>
    </row>
    <row r="734" spans="1:1" ht="15.75" customHeight="1" x14ac:dyDescent="0.3">
      <c r="A734" s="8"/>
    </row>
    <row r="735" spans="1:1" ht="15.75" customHeight="1" x14ac:dyDescent="0.3">
      <c r="A735" s="8"/>
    </row>
    <row r="736" spans="1:1" ht="15.75" customHeight="1" x14ac:dyDescent="0.3">
      <c r="A736" s="8"/>
    </row>
    <row r="737" spans="1:1" ht="15.75" customHeight="1" x14ac:dyDescent="0.3">
      <c r="A737" s="8"/>
    </row>
    <row r="738" spans="1:1" ht="15.75" customHeight="1" x14ac:dyDescent="0.3">
      <c r="A738" s="8"/>
    </row>
    <row r="739" spans="1:1" ht="15.75" customHeight="1" x14ac:dyDescent="0.3">
      <c r="A739" s="8"/>
    </row>
    <row r="740" spans="1:1" ht="15.75" customHeight="1" x14ac:dyDescent="0.3">
      <c r="A740" s="8"/>
    </row>
    <row r="741" spans="1:1" ht="15.75" customHeight="1" x14ac:dyDescent="0.3">
      <c r="A741" s="8"/>
    </row>
    <row r="742" spans="1:1" ht="15.75" customHeight="1" x14ac:dyDescent="0.3">
      <c r="A742" s="8"/>
    </row>
    <row r="743" spans="1:1" ht="15.75" customHeight="1" x14ac:dyDescent="0.3">
      <c r="A743" s="8"/>
    </row>
    <row r="744" spans="1:1" ht="15.75" customHeight="1" x14ac:dyDescent="0.3">
      <c r="A744" s="8"/>
    </row>
    <row r="745" spans="1:1" ht="15.75" customHeight="1" x14ac:dyDescent="0.3">
      <c r="A745" s="8"/>
    </row>
    <row r="746" spans="1:1" ht="15.75" customHeight="1" x14ac:dyDescent="0.3">
      <c r="A746" s="8"/>
    </row>
    <row r="747" spans="1:1" ht="15.75" customHeight="1" x14ac:dyDescent="0.3">
      <c r="A747" s="8"/>
    </row>
    <row r="748" spans="1:1" ht="15.75" customHeight="1" x14ac:dyDescent="0.3">
      <c r="A748" s="8"/>
    </row>
    <row r="749" spans="1:1" ht="15.75" customHeight="1" x14ac:dyDescent="0.3">
      <c r="A749" s="8"/>
    </row>
    <row r="750" spans="1:1" ht="15.75" customHeight="1" x14ac:dyDescent="0.3">
      <c r="A750" s="8"/>
    </row>
    <row r="751" spans="1:1" ht="15.75" customHeight="1" x14ac:dyDescent="0.3">
      <c r="A751" s="8"/>
    </row>
    <row r="752" spans="1:1" ht="15.75" customHeight="1" x14ac:dyDescent="0.3">
      <c r="A752" s="8"/>
    </row>
    <row r="753" spans="1:1" ht="15.75" customHeight="1" x14ac:dyDescent="0.3">
      <c r="A753" s="8"/>
    </row>
    <row r="754" spans="1:1" ht="15.75" customHeight="1" x14ac:dyDescent="0.3">
      <c r="A754" s="8"/>
    </row>
    <row r="755" spans="1:1" ht="15.75" customHeight="1" x14ac:dyDescent="0.3">
      <c r="A755" s="8"/>
    </row>
    <row r="756" spans="1:1" ht="15.75" customHeight="1" x14ac:dyDescent="0.3">
      <c r="A756" s="8"/>
    </row>
    <row r="757" spans="1:1" ht="15.75" customHeight="1" x14ac:dyDescent="0.3">
      <c r="A757" s="8"/>
    </row>
    <row r="758" spans="1:1" ht="15.75" customHeight="1" x14ac:dyDescent="0.3">
      <c r="A758" s="8"/>
    </row>
    <row r="759" spans="1:1" ht="15.75" customHeight="1" x14ac:dyDescent="0.3">
      <c r="A759" s="8"/>
    </row>
    <row r="760" spans="1:1" ht="15.75" customHeight="1" x14ac:dyDescent="0.3">
      <c r="A760" s="8"/>
    </row>
    <row r="761" spans="1:1" ht="15.75" customHeight="1" x14ac:dyDescent="0.3">
      <c r="A761" s="8"/>
    </row>
    <row r="762" spans="1:1" ht="15.75" customHeight="1" x14ac:dyDescent="0.3">
      <c r="A762" s="8"/>
    </row>
    <row r="763" spans="1:1" ht="15.75" customHeight="1" x14ac:dyDescent="0.3">
      <c r="A763" s="8"/>
    </row>
    <row r="764" spans="1:1" ht="15.75" customHeight="1" x14ac:dyDescent="0.3">
      <c r="A764" s="8"/>
    </row>
    <row r="765" spans="1:1" ht="15.75" customHeight="1" x14ac:dyDescent="0.3">
      <c r="A765" s="8"/>
    </row>
    <row r="766" spans="1:1" ht="15.75" customHeight="1" x14ac:dyDescent="0.3">
      <c r="A766" s="8"/>
    </row>
    <row r="767" spans="1:1" ht="15.75" customHeight="1" x14ac:dyDescent="0.3">
      <c r="A767" s="8"/>
    </row>
    <row r="768" spans="1:1" ht="15.75" customHeight="1" x14ac:dyDescent="0.3">
      <c r="A768" s="8"/>
    </row>
    <row r="769" spans="1:1" ht="15.75" customHeight="1" x14ac:dyDescent="0.3">
      <c r="A769" s="8"/>
    </row>
    <row r="770" spans="1:1" ht="15.75" customHeight="1" x14ac:dyDescent="0.3">
      <c r="A770" s="8"/>
    </row>
    <row r="771" spans="1:1" ht="15.75" customHeight="1" x14ac:dyDescent="0.3">
      <c r="A771" s="8"/>
    </row>
    <row r="772" spans="1:1" ht="15.75" customHeight="1" x14ac:dyDescent="0.3">
      <c r="A772" s="8"/>
    </row>
    <row r="773" spans="1:1" ht="15.75" customHeight="1" x14ac:dyDescent="0.3">
      <c r="A773" s="8"/>
    </row>
    <row r="774" spans="1:1" ht="15.75" customHeight="1" x14ac:dyDescent="0.3">
      <c r="A774" s="8"/>
    </row>
    <row r="775" spans="1:1" ht="15.75" customHeight="1" x14ac:dyDescent="0.3">
      <c r="A775" s="8"/>
    </row>
    <row r="776" spans="1:1" ht="15.75" customHeight="1" x14ac:dyDescent="0.3">
      <c r="A776" s="8"/>
    </row>
    <row r="777" spans="1:1" ht="15.75" customHeight="1" x14ac:dyDescent="0.3">
      <c r="A777" s="8"/>
    </row>
    <row r="778" spans="1:1" ht="15.75" customHeight="1" x14ac:dyDescent="0.3">
      <c r="A778" s="8"/>
    </row>
    <row r="779" spans="1:1" ht="15.75" customHeight="1" x14ac:dyDescent="0.3">
      <c r="A779" s="8"/>
    </row>
    <row r="780" spans="1:1" ht="15.75" customHeight="1" x14ac:dyDescent="0.3">
      <c r="A780" s="8"/>
    </row>
    <row r="781" spans="1:1" ht="15.75" customHeight="1" x14ac:dyDescent="0.3">
      <c r="A781" s="8"/>
    </row>
    <row r="782" spans="1:1" ht="15.75" customHeight="1" x14ac:dyDescent="0.3">
      <c r="A782" s="8"/>
    </row>
    <row r="783" spans="1:1" ht="15.75" customHeight="1" x14ac:dyDescent="0.3">
      <c r="A783" s="8"/>
    </row>
    <row r="784" spans="1:1" ht="15.75" customHeight="1" x14ac:dyDescent="0.3">
      <c r="A784" s="8"/>
    </row>
    <row r="785" spans="1:1" ht="15.75" customHeight="1" x14ac:dyDescent="0.3">
      <c r="A785" s="8"/>
    </row>
    <row r="786" spans="1:1" ht="15.75" customHeight="1" x14ac:dyDescent="0.3">
      <c r="A786" s="8"/>
    </row>
    <row r="787" spans="1:1" ht="15.75" customHeight="1" x14ac:dyDescent="0.3">
      <c r="A787" s="8"/>
    </row>
    <row r="788" spans="1:1" ht="15.75" customHeight="1" x14ac:dyDescent="0.3">
      <c r="A788" s="8"/>
    </row>
    <row r="789" spans="1:1" ht="15.75" customHeight="1" x14ac:dyDescent="0.3">
      <c r="A789" s="8"/>
    </row>
    <row r="790" spans="1:1" ht="15.75" customHeight="1" x14ac:dyDescent="0.3">
      <c r="A790" s="8"/>
    </row>
    <row r="791" spans="1:1" ht="15.75" customHeight="1" x14ac:dyDescent="0.3">
      <c r="A791" s="8"/>
    </row>
    <row r="792" spans="1:1" ht="15.75" customHeight="1" x14ac:dyDescent="0.3">
      <c r="A792" s="8"/>
    </row>
    <row r="793" spans="1:1" ht="15.75" customHeight="1" x14ac:dyDescent="0.3">
      <c r="A793" s="8"/>
    </row>
    <row r="794" spans="1:1" ht="15.75" customHeight="1" x14ac:dyDescent="0.3">
      <c r="A794" s="8"/>
    </row>
    <row r="795" spans="1:1" ht="15.75" customHeight="1" x14ac:dyDescent="0.3">
      <c r="A795" s="8"/>
    </row>
    <row r="796" spans="1:1" ht="15.75" customHeight="1" x14ac:dyDescent="0.3">
      <c r="A796" s="8"/>
    </row>
    <row r="797" spans="1:1" ht="15.75" customHeight="1" x14ac:dyDescent="0.3">
      <c r="A797" s="8"/>
    </row>
    <row r="798" spans="1:1" ht="15.75" customHeight="1" x14ac:dyDescent="0.3">
      <c r="A798" s="8"/>
    </row>
    <row r="799" spans="1:1" ht="15.75" customHeight="1" x14ac:dyDescent="0.3">
      <c r="A799" s="8"/>
    </row>
    <row r="800" spans="1:1" ht="15.75" customHeight="1" x14ac:dyDescent="0.3">
      <c r="A800" s="8"/>
    </row>
    <row r="801" spans="1:1" ht="15.75" customHeight="1" x14ac:dyDescent="0.3">
      <c r="A801" s="8"/>
    </row>
    <row r="802" spans="1:1" ht="15.75" customHeight="1" x14ac:dyDescent="0.3">
      <c r="A802" s="8"/>
    </row>
    <row r="803" spans="1:1" ht="15.75" customHeight="1" x14ac:dyDescent="0.3">
      <c r="A803" s="8"/>
    </row>
    <row r="804" spans="1:1" ht="15.75" customHeight="1" x14ac:dyDescent="0.3">
      <c r="A804" s="8"/>
    </row>
    <row r="805" spans="1:1" ht="15.75" customHeight="1" x14ac:dyDescent="0.3">
      <c r="A805" s="8"/>
    </row>
    <row r="806" spans="1:1" ht="15.75" customHeight="1" x14ac:dyDescent="0.3">
      <c r="A806" s="8"/>
    </row>
    <row r="807" spans="1:1" ht="15.75" customHeight="1" x14ac:dyDescent="0.3">
      <c r="A807" s="8"/>
    </row>
    <row r="808" spans="1:1" ht="15.75" customHeight="1" x14ac:dyDescent="0.3">
      <c r="A808" s="8"/>
    </row>
    <row r="809" spans="1:1" ht="15.75" customHeight="1" x14ac:dyDescent="0.3">
      <c r="A809" s="8"/>
    </row>
    <row r="810" spans="1:1" ht="15.75" customHeight="1" x14ac:dyDescent="0.3">
      <c r="A810" s="8"/>
    </row>
    <row r="811" spans="1:1" ht="15.75" customHeight="1" x14ac:dyDescent="0.3">
      <c r="A811" s="8"/>
    </row>
    <row r="812" spans="1:1" ht="15.75" customHeight="1" x14ac:dyDescent="0.3">
      <c r="A812" s="8"/>
    </row>
    <row r="813" spans="1:1" ht="15.75" customHeight="1" x14ac:dyDescent="0.3">
      <c r="A813" s="8"/>
    </row>
    <row r="814" spans="1:1" ht="15.75" customHeight="1" x14ac:dyDescent="0.3">
      <c r="A814" s="8"/>
    </row>
    <row r="815" spans="1:1" ht="15.75" customHeight="1" x14ac:dyDescent="0.3">
      <c r="A815" s="8"/>
    </row>
    <row r="816" spans="1:1" ht="15.75" customHeight="1" x14ac:dyDescent="0.3">
      <c r="A816" s="8"/>
    </row>
    <row r="817" spans="1:1" ht="15.75" customHeight="1" x14ac:dyDescent="0.3">
      <c r="A817" s="8"/>
    </row>
    <row r="818" spans="1:1" ht="15.75" customHeight="1" x14ac:dyDescent="0.3">
      <c r="A818" s="8"/>
    </row>
    <row r="819" spans="1:1" ht="15.75" customHeight="1" x14ac:dyDescent="0.3">
      <c r="A819" s="8"/>
    </row>
    <row r="820" spans="1:1" ht="15.75" customHeight="1" x14ac:dyDescent="0.3">
      <c r="A820" s="8"/>
    </row>
    <row r="821" spans="1:1" ht="15.75" customHeight="1" x14ac:dyDescent="0.3">
      <c r="A821" s="8"/>
    </row>
    <row r="822" spans="1:1" ht="15.75" customHeight="1" x14ac:dyDescent="0.3">
      <c r="A822" s="8"/>
    </row>
    <row r="823" spans="1:1" ht="15.75" customHeight="1" x14ac:dyDescent="0.3">
      <c r="A823" s="8"/>
    </row>
    <row r="824" spans="1:1" ht="15.75" customHeight="1" x14ac:dyDescent="0.3">
      <c r="A824" s="8"/>
    </row>
    <row r="825" spans="1:1" ht="15.75" customHeight="1" x14ac:dyDescent="0.3">
      <c r="A825" s="8"/>
    </row>
    <row r="826" spans="1:1" ht="15.75" customHeight="1" x14ac:dyDescent="0.3">
      <c r="A826" s="8"/>
    </row>
    <row r="827" spans="1:1" ht="15.75" customHeight="1" x14ac:dyDescent="0.3">
      <c r="A827" s="8"/>
    </row>
    <row r="828" spans="1:1" ht="15.75" customHeight="1" x14ac:dyDescent="0.3">
      <c r="A828" s="8"/>
    </row>
    <row r="829" spans="1:1" ht="15.75" customHeight="1" x14ac:dyDescent="0.3">
      <c r="A829" s="8"/>
    </row>
    <row r="830" spans="1:1" ht="15.75" customHeight="1" x14ac:dyDescent="0.3">
      <c r="A830" s="8"/>
    </row>
    <row r="831" spans="1:1" ht="15.75" customHeight="1" x14ac:dyDescent="0.3">
      <c r="A831" s="8"/>
    </row>
    <row r="832" spans="1:1" ht="15.75" customHeight="1" x14ac:dyDescent="0.3">
      <c r="A832" s="8"/>
    </row>
    <row r="833" spans="1:1" ht="15.75" customHeight="1" x14ac:dyDescent="0.3">
      <c r="A833" s="8"/>
    </row>
    <row r="834" spans="1:1" ht="15.75" customHeight="1" x14ac:dyDescent="0.3">
      <c r="A834" s="8"/>
    </row>
    <row r="835" spans="1:1" ht="15.75" customHeight="1" x14ac:dyDescent="0.3">
      <c r="A835" s="8"/>
    </row>
    <row r="836" spans="1:1" ht="15.75" customHeight="1" x14ac:dyDescent="0.3">
      <c r="A836" s="8"/>
    </row>
    <row r="837" spans="1:1" ht="15.75" customHeight="1" x14ac:dyDescent="0.3">
      <c r="A837" s="8"/>
    </row>
    <row r="838" spans="1:1" ht="15.75" customHeight="1" x14ac:dyDescent="0.3">
      <c r="A838" s="8"/>
    </row>
    <row r="839" spans="1:1" ht="15.75" customHeight="1" x14ac:dyDescent="0.3">
      <c r="A839" s="8"/>
    </row>
    <row r="840" spans="1:1" ht="15.75" customHeight="1" x14ac:dyDescent="0.3">
      <c r="A840" s="8"/>
    </row>
    <row r="841" spans="1:1" ht="15.75" customHeight="1" x14ac:dyDescent="0.3">
      <c r="A841" s="8"/>
    </row>
    <row r="842" spans="1:1" ht="15.75" customHeight="1" x14ac:dyDescent="0.3">
      <c r="A842" s="8"/>
    </row>
    <row r="843" spans="1:1" ht="15.75" customHeight="1" x14ac:dyDescent="0.3">
      <c r="A843" s="8"/>
    </row>
    <row r="844" spans="1:1" ht="15.75" customHeight="1" x14ac:dyDescent="0.3">
      <c r="A844" s="8"/>
    </row>
    <row r="845" spans="1:1" ht="15.75" customHeight="1" x14ac:dyDescent="0.3">
      <c r="A845" s="8"/>
    </row>
    <row r="846" spans="1:1" ht="15.75" customHeight="1" x14ac:dyDescent="0.3">
      <c r="A846" s="8"/>
    </row>
    <row r="847" spans="1:1" ht="15.75" customHeight="1" x14ac:dyDescent="0.3">
      <c r="A847" s="8"/>
    </row>
    <row r="848" spans="1:1" ht="15.75" customHeight="1" x14ac:dyDescent="0.3">
      <c r="A848" s="8"/>
    </row>
    <row r="849" spans="1:1" ht="15.75" customHeight="1" x14ac:dyDescent="0.3">
      <c r="A849" s="8"/>
    </row>
    <row r="850" spans="1:1" ht="15.75" customHeight="1" x14ac:dyDescent="0.3">
      <c r="A850" s="8"/>
    </row>
    <row r="851" spans="1:1" ht="15.75" customHeight="1" x14ac:dyDescent="0.3">
      <c r="A851" s="8"/>
    </row>
    <row r="852" spans="1:1" ht="15.75" customHeight="1" x14ac:dyDescent="0.3">
      <c r="A852" s="8"/>
    </row>
    <row r="853" spans="1:1" ht="15.75" customHeight="1" x14ac:dyDescent="0.3">
      <c r="A853" s="8"/>
    </row>
    <row r="854" spans="1:1" ht="15.75" customHeight="1" x14ac:dyDescent="0.3">
      <c r="A854" s="8"/>
    </row>
    <row r="855" spans="1:1" ht="15.75" customHeight="1" x14ac:dyDescent="0.3">
      <c r="A855" s="8"/>
    </row>
    <row r="856" spans="1:1" ht="15.75" customHeight="1" x14ac:dyDescent="0.3">
      <c r="A856" s="8"/>
    </row>
    <row r="857" spans="1:1" ht="15.75" customHeight="1" x14ac:dyDescent="0.3">
      <c r="A857" s="8"/>
    </row>
    <row r="858" spans="1:1" ht="15.75" customHeight="1" x14ac:dyDescent="0.3">
      <c r="A858" s="8"/>
    </row>
    <row r="859" spans="1:1" ht="15.75" customHeight="1" x14ac:dyDescent="0.3">
      <c r="A859" s="8"/>
    </row>
    <row r="860" spans="1:1" ht="15.75" customHeight="1" x14ac:dyDescent="0.3">
      <c r="A860" s="8"/>
    </row>
    <row r="861" spans="1:1" ht="15.75" customHeight="1" x14ac:dyDescent="0.3">
      <c r="A861" s="8"/>
    </row>
    <row r="862" spans="1:1" ht="15.75" customHeight="1" x14ac:dyDescent="0.3">
      <c r="A862" s="8"/>
    </row>
    <row r="863" spans="1:1" ht="15.75" customHeight="1" x14ac:dyDescent="0.3">
      <c r="A863" s="8"/>
    </row>
    <row r="864" spans="1:1" ht="15.75" customHeight="1" x14ac:dyDescent="0.3">
      <c r="A864" s="8"/>
    </row>
    <row r="865" spans="1:1" ht="15.75" customHeight="1" x14ac:dyDescent="0.3">
      <c r="A865" s="8"/>
    </row>
    <row r="866" spans="1:1" ht="15.75" customHeight="1" x14ac:dyDescent="0.3">
      <c r="A866" s="8"/>
    </row>
    <row r="867" spans="1:1" ht="15.75" customHeight="1" x14ac:dyDescent="0.3">
      <c r="A867" s="8"/>
    </row>
    <row r="868" spans="1:1" ht="15.75" customHeight="1" x14ac:dyDescent="0.3">
      <c r="A868" s="8"/>
    </row>
    <row r="869" spans="1:1" ht="15.75" customHeight="1" x14ac:dyDescent="0.3">
      <c r="A869" s="8"/>
    </row>
    <row r="870" spans="1:1" ht="15.75" customHeight="1" x14ac:dyDescent="0.3">
      <c r="A870" s="8"/>
    </row>
    <row r="871" spans="1:1" ht="15.75" customHeight="1" x14ac:dyDescent="0.3">
      <c r="A871" s="8"/>
    </row>
    <row r="872" spans="1:1" ht="15.75" customHeight="1" x14ac:dyDescent="0.3">
      <c r="A872" s="8"/>
    </row>
    <row r="873" spans="1:1" ht="15.75" customHeight="1" x14ac:dyDescent="0.3">
      <c r="A873" s="8"/>
    </row>
    <row r="874" spans="1:1" ht="15.75" customHeight="1" x14ac:dyDescent="0.3">
      <c r="A874" s="8"/>
    </row>
    <row r="875" spans="1:1" ht="15.75" customHeight="1" x14ac:dyDescent="0.3">
      <c r="A875" s="8"/>
    </row>
    <row r="876" spans="1:1" ht="15.75" customHeight="1" x14ac:dyDescent="0.3">
      <c r="A876" s="8"/>
    </row>
    <row r="877" spans="1:1" ht="15.75" customHeight="1" x14ac:dyDescent="0.3">
      <c r="A877" s="8"/>
    </row>
    <row r="878" spans="1:1" ht="15.75" customHeight="1" x14ac:dyDescent="0.3">
      <c r="A878" s="8"/>
    </row>
    <row r="879" spans="1:1" ht="15.75" customHeight="1" x14ac:dyDescent="0.3">
      <c r="A879" s="8"/>
    </row>
    <row r="880" spans="1:1" ht="15.75" customHeight="1" x14ac:dyDescent="0.3">
      <c r="A880" s="8"/>
    </row>
    <row r="881" spans="1:1" ht="15.75" customHeight="1" x14ac:dyDescent="0.3">
      <c r="A881" s="8"/>
    </row>
    <row r="882" spans="1:1" ht="15.75" customHeight="1" x14ac:dyDescent="0.3">
      <c r="A882" s="8"/>
    </row>
    <row r="883" spans="1:1" ht="15.75" customHeight="1" x14ac:dyDescent="0.3">
      <c r="A883" s="8"/>
    </row>
    <row r="884" spans="1:1" ht="15.75" customHeight="1" x14ac:dyDescent="0.3">
      <c r="A884" s="8"/>
    </row>
    <row r="885" spans="1:1" ht="15.75" customHeight="1" x14ac:dyDescent="0.3">
      <c r="A885" s="8"/>
    </row>
    <row r="886" spans="1:1" ht="15.75" customHeight="1" x14ac:dyDescent="0.3">
      <c r="A886" s="8"/>
    </row>
    <row r="887" spans="1:1" ht="15.75" customHeight="1" x14ac:dyDescent="0.3">
      <c r="A887" s="8"/>
    </row>
    <row r="888" spans="1:1" ht="15.75" customHeight="1" x14ac:dyDescent="0.3">
      <c r="A888" s="8"/>
    </row>
    <row r="889" spans="1:1" ht="15.75" customHeight="1" x14ac:dyDescent="0.3">
      <c r="A889" s="8"/>
    </row>
    <row r="890" spans="1:1" ht="15.75" customHeight="1" x14ac:dyDescent="0.3">
      <c r="A890" s="8"/>
    </row>
    <row r="891" spans="1:1" ht="15.75" customHeight="1" x14ac:dyDescent="0.3">
      <c r="A891" s="8"/>
    </row>
    <row r="892" spans="1:1" ht="15.75" customHeight="1" x14ac:dyDescent="0.3">
      <c r="A892" s="8"/>
    </row>
    <row r="893" spans="1:1" ht="15.75" customHeight="1" x14ac:dyDescent="0.3">
      <c r="A893" s="8"/>
    </row>
    <row r="894" spans="1:1" ht="15.75" customHeight="1" x14ac:dyDescent="0.3">
      <c r="A894" s="8"/>
    </row>
    <row r="895" spans="1:1" ht="15.75" customHeight="1" x14ac:dyDescent="0.3">
      <c r="A895" s="8"/>
    </row>
    <row r="896" spans="1:1" ht="15.75" customHeight="1" x14ac:dyDescent="0.3">
      <c r="A896" s="8"/>
    </row>
    <row r="897" spans="1:1" ht="15.75" customHeight="1" x14ac:dyDescent="0.3">
      <c r="A897" s="8"/>
    </row>
    <row r="898" spans="1:1" ht="15.75" customHeight="1" x14ac:dyDescent="0.3">
      <c r="A898" s="8"/>
    </row>
    <row r="899" spans="1:1" ht="15.75" customHeight="1" x14ac:dyDescent="0.3">
      <c r="A899" s="8"/>
    </row>
    <row r="900" spans="1:1" ht="15.75" customHeight="1" x14ac:dyDescent="0.3">
      <c r="A900" s="8"/>
    </row>
    <row r="901" spans="1:1" ht="15.75" customHeight="1" x14ac:dyDescent="0.3">
      <c r="A901" s="8"/>
    </row>
    <row r="902" spans="1:1" ht="15.75" customHeight="1" x14ac:dyDescent="0.3">
      <c r="A902" s="8"/>
    </row>
    <row r="903" spans="1:1" ht="15.75" customHeight="1" x14ac:dyDescent="0.3">
      <c r="A903" s="8"/>
    </row>
    <row r="904" spans="1:1" ht="15.75" customHeight="1" x14ac:dyDescent="0.3">
      <c r="A904" s="8"/>
    </row>
    <row r="905" spans="1:1" ht="15.75" customHeight="1" x14ac:dyDescent="0.3">
      <c r="A905" s="8"/>
    </row>
    <row r="906" spans="1:1" ht="15.75" customHeight="1" x14ac:dyDescent="0.3">
      <c r="A906" s="8"/>
    </row>
    <row r="907" spans="1:1" ht="15.75" customHeight="1" x14ac:dyDescent="0.3">
      <c r="A907" s="8"/>
    </row>
    <row r="908" spans="1:1" ht="15.75" customHeight="1" x14ac:dyDescent="0.3">
      <c r="A908" s="8"/>
    </row>
    <row r="909" spans="1:1" ht="15.75" customHeight="1" x14ac:dyDescent="0.3">
      <c r="A909" s="8"/>
    </row>
    <row r="910" spans="1:1" ht="15.75" customHeight="1" x14ac:dyDescent="0.3">
      <c r="A910" s="8"/>
    </row>
    <row r="911" spans="1:1" ht="15.75" customHeight="1" x14ac:dyDescent="0.3">
      <c r="A911" s="8"/>
    </row>
    <row r="912" spans="1:1" ht="15.75" customHeight="1" x14ac:dyDescent="0.3">
      <c r="A912" s="8"/>
    </row>
    <row r="913" spans="1:1" ht="15.75" customHeight="1" x14ac:dyDescent="0.3">
      <c r="A913" s="8"/>
    </row>
    <row r="914" spans="1:1" ht="15.75" customHeight="1" x14ac:dyDescent="0.3">
      <c r="A914" s="8"/>
    </row>
    <row r="915" spans="1:1" ht="15.75" customHeight="1" x14ac:dyDescent="0.3">
      <c r="A915" s="8"/>
    </row>
    <row r="916" spans="1:1" ht="15.75" customHeight="1" x14ac:dyDescent="0.3">
      <c r="A916" s="8"/>
    </row>
    <row r="917" spans="1:1" ht="15.75" customHeight="1" x14ac:dyDescent="0.3">
      <c r="A917" s="8"/>
    </row>
    <row r="918" spans="1:1" ht="15.75" customHeight="1" x14ac:dyDescent="0.3">
      <c r="A918" s="8"/>
    </row>
    <row r="919" spans="1:1" ht="15.75" customHeight="1" x14ac:dyDescent="0.3">
      <c r="A919" s="8"/>
    </row>
    <row r="920" spans="1:1" ht="15.75" customHeight="1" x14ac:dyDescent="0.3">
      <c r="A920" s="8"/>
    </row>
    <row r="921" spans="1:1" ht="15.75" customHeight="1" x14ac:dyDescent="0.3">
      <c r="A921" s="8"/>
    </row>
    <row r="922" spans="1:1" ht="15.75" customHeight="1" x14ac:dyDescent="0.3">
      <c r="A922" s="8"/>
    </row>
    <row r="923" spans="1:1" ht="15.75" customHeight="1" x14ac:dyDescent="0.3">
      <c r="A923" s="8"/>
    </row>
    <row r="924" spans="1:1" ht="15.75" customHeight="1" x14ac:dyDescent="0.3">
      <c r="A924" s="8"/>
    </row>
    <row r="925" spans="1:1" ht="15.75" customHeight="1" x14ac:dyDescent="0.3">
      <c r="A925" s="8"/>
    </row>
    <row r="926" spans="1:1" ht="15.75" customHeight="1" x14ac:dyDescent="0.3">
      <c r="A926" s="8"/>
    </row>
    <row r="927" spans="1:1" ht="15.75" customHeight="1" x14ac:dyDescent="0.3">
      <c r="A927" s="8"/>
    </row>
    <row r="928" spans="1:1" ht="15.75" customHeight="1" x14ac:dyDescent="0.3">
      <c r="A928" s="8"/>
    </row>
    <row r="929" spans="1:1" ht="15.75" customHeight="1" x14ac:dyDescent="0.3">
      <c r="A929" s="8"/>
    </row>
    <row r="930" spans="1:1" ht="15.75" customHeight="1" x14ac:dyDescent="0.3">
      <c r="A930" s="8"/>
    </row>
    <row r="931" spans="1:1" ht="15.75" customHeight="1" x14ac:dyDescent="0.3">
      <c r="A931" s="8"/>
    </row>
    <row r="932" spans="1:1" ht="15.75" customHeight="1" x14ac:dyDescent="0.3">
      <c r="A932" s="8"/>
    </row>
    <row r="933" spans="1:1" ht="15.75" customHeight="1" x14ac:dyDescent="0.3">
      <c r="A933" s="8"/>
    </row>
    <row r="934" spans="1:1" ht="15.75" customHeight="1" x14ac:dyDescent="0.3">
      <c r="A934" s="8"/>
    </row>
    <row r="935" spans="1:1" ht="15.75" customHeight="1" x14ac:dyDescent="0.3">
      <c r="A935" s="8"/>
    </row>
    <row r="936" spans="1:1" ht="15.75" customHeight="1" x14ac:dyDescent="0.3">
      <c r="A936" s="8"/>
    </row>
    <row r="937" spans="1:1" ht="15.75" customHeight="1" x14ac:dyDescent="0.3">
      <c r="A937" s="8"/>
    </row>
    <row r="938" spans="1:1" ht="15.75" customHeight="1" x14ac:dyDescent="0.3">
      <c r="A938" s="8"/>
    </row>
    <row r="939" spans="1:1" ht="15.75" customHeight="1" x14ac:dyDescent="0.3">
      <c r="A939" s="8"/>
    </row>
    <row r="940" spans="1:1" ht="15.75" customHeight="1" x14ac:dyDescent="0.3">
      <c r="A940" s="8"/>
    </row>
    <row r="941" spans="1:1" ht="15.75" customHeight="1" x14ac:dyDescent="0.3">
      <c r="A941" s="8"/>
    </row>
    <row r="942" spans="1:1" ht="15.75" customHeight="1" x14ac:dyDescent="0.3">
      <c r="A942" s="8"/>
    </row>
    <row r="943" spans="1:1" ht="15.75" customHeight="1" x14ac:dyDescent="0.3">
      <c r="A943" s="8"/>
    </row>
    <row r="944" spans="1:1" ht="15.75" customHeight="1" x14ac:dyDescent="0.3">
      <c r="A944" s="8"/>
    </row>
    <row r="945" spans="1:1" ht="15.75" customHeight="1" x14ac:dyDescent="0.3">
      <c r="A945" s="8"/>
    </row>
    <row r="946" spans="1:1" ht="15.75" customHeight="1" x14ac:dyDescent="0.3">
      <c r="A946" s="8"/>
    </row>
    <row r="947" spans="1:1" ht="15.75" customHeight="1" x14ac:dyDescent="0.3">
      <c r="A947" s="8"/>
    </row>
    <row r="948" spans="1:1" ht="15.75" customHeight="1" x14ac:dyDescent="0.3">
      <c r="A948" s="8"/>
    </row>
    <row r="949" spans="1:1" ht="15.75" customHeight="1" x14ac:dyDescent="0.3">
      <c r="A949" s="8"/>
    </row>
    <row r="950" spans="1:1" ht="15.75" customHeight="1" x14ac:dyDescent="0.3">
      <c r="A950" s="8"/>
    </row>
    <row r="951" spans="1:1" ht="15.75" customHeight="1" x14ac:dyDescent="0.3">
      <c r="A951" s="8"/>
    </row>
    <row r="952" spans="1:1" ht="15.75" customHeight="1" x14ac:dyDescent="0.3">
      <c r="A952" s="8"/>
    </row>
    <row r="953" spans="1:1" ht="15.75" customHeight="1" x14ac:dyDescent="0.3">
      <c r="A953" s="8"/>
    </row>
    <row r="954" spans="1:1" ht="15.75" customHeight="1" x14ac:dyDescent="0.3">
      <c r="A954" s="8"/>
    </row>
    <row r="955" spans="1:1" ht="15.75" customHeight="1" x14ac:dyDescent="0.3">
      <c r="A955" s="8"/>
    </row>
    <row r="956" spans="1:1" ht="15.75" customHeight="1" x14ac:dyDescent="0.3">
      <c r="A956" s="8"/>
    </row>
    <row r="957" spans="1:1" ht="15.75" customHeight="1" x14ac:dyDescent="0.3">
      <c r="A957" s="8"/>
    </row>
    <row r="958" spans="1:1" ht="15.75" customHeight="1" x14ac:dyDescent="0.3">
      <c r="A958" s="8"/>
    </row>
    <row r="959" spans="1:1" ht="15.75" customHeight="1" x14ac:dyDescent="0.3">
      <c r="A959" s="8"/>
    </row>
    <row r="960" spans="1:1" ht="15.75" customHeight="1" x14ac:dyDescent="0.3">
      <c r="A960" s="8"/>
    </row>
    <row r="961" spans="1:1" ht="15.75" customHeight="1" x14ac:dyDescent="0.3">
      <c r="A961" s="8"/>
    </row>
    <row r="962" spans="1:1" ht="15.75" customHeight="1" x14ac:dyDescent="0.3">
      <c r="A962" s="8"/>
    </row>
    <row r="963" spans="1:1" ht="15.75" customHeight="1" x14ac:dyDescent="0.3">
      <c r="A963" s="8"/>
    </row>
    <row r="964" spans="1:1" ht="15.75" customHeight="1" x14ac:dyDescent="0.3">
      <c r="A964" s="8"/>
    </row>
    <row r="965" spans="1:1" ht="15.75" customHeight="1" x14ac:dyDescent="0.3">
      <c r="A965" s="8"/>
    </row>
    <row r="966" spans="1:1" ht="15.75" customHeight="1" x14ac:dyDescent="0.3">
      <c r="A966" s="8"/>
    </row>
    <row r="967" spans="1:1" ht="15.75" customHeight="1" x14ac:dyDescent="0.3">
      <c r="A967" s="8"/>
    </row>
    <row r="968" spans="1:1" ht="15.75" customHeight="1" x14ac:dyDescent="0.3">
      <c r="A968" s="8"/>
    </row>
    <row r="969" spans="1:1" ht="15.75" customHeight="1" x14ac:dyDescent="0.3">
      <c r="A969" s="8"/>
    </row>
    <row r="970" spans="1:1" ht="15.75" customHeight="1" x14ac:dyDescent="0.3">
      <c r="A970" s="8"/>
    </row>
    <row r="971" spans="1:1" ht="15.75" customHeight="1" x14ac:dyDescent="0.3">
      <c r="A971" s="8"/>
    </row>
    <row r="972" spans="1:1" ht="15.75" customHeight="1" x14ac:dyDescent="0.3">
      <c r="A972" s="8"/>
    </row>
    <row r="973" spans="1:1" ht="15.75" customHeight="1" x14ac:dyDescent="0.3">
      <c r="A973" s="8"/>
    </row>
    <row r="974" spans="1:1" ht="15.75" customHeight="1" x14ac:dyDescent="0.3">
      <c r="A974" s="8"/>
    </row>
    <row r="975" spans="1:1" ht="15.75" customHeight="1" x14ac:dyDescent="0.3">
      <c r="A975" s="8"/>
    </row>
    <row r="976" spans="1:1" ht="15.75" customHeight="1" x14ac:dyDescent="0.3">
      <c r="A976" s="8"/>
    </row>
    <row r="977" spans="1:1" ht="15.75" customHeight="1" x14ac:dyDescent="0.3">
      <c r="A977" s="8"/>
    </row>
    <row r="978" spans="1:1" ht="15.75" customHeight="1" x14ac:dyDescent="0.3">
      <c r="A978" s="8"/>
    </row>
    <row r="979" spans="1:1" ht="15.75" customHeight="1" x14ac:dyDescent="0.3">
      <c r="A979" s="8"/>
    </row>
    <row r="980" spans="1:1" ht="15.75" customHeight="1" x14ac:dyDescent="0.3">
      <c r="A980" s="8"/>
    </row>
    <row r="981" spans="1:1" ht="15.75" customHeight="1" x14ac:dyDescent="0.3">
      <c r="A981" s="8"/>
    </row>
    <row r="982" spans="1:1" ht="15.75" customHeight="1" x14ac:dyDescent="0.3">
      <c r="A982" s="8"/>
    </row>
    <row r="983" spans="1:1" ht="15.75" customHeight="1" x14ac:dyDescent="0.3">
      <c r="A983" s="8"/>
    </row>
    <row r="984" spans="1:1" ht="15.75" customHeight="1" x14ac:dyDescent="0.3">
      <c r="A984" s="8"/>
    </row>
    <row r="985" spans="1:1" ht="15.75" customHeight="1" x14ac:dyDescent="0.3">
      <c r="A985" s="8"/>
    </row>
    <row r="986" spans="1:1" ht="15.75" customHeight="1" x14ac:dyDescent="0.3">
      <c r="A986" s="8"/>
    </row>
    <row r="987" spans="1:1" ht="15.75" customHeight="1" x14ac:dyDescent="0.3">
      <c r="A987" s="8"/>
    </row>
    <row r="988" spans="1:1" ht="15.75" customHeight="1" x14ac:dyDescent="0.3">
      <c r="A988" s="8"/>
    </row>
    <row r="989" spans="1:1" ht="15.75" customHeight="1" x14ac:dyDescent="0.3">
      <c r="A989" s="8"/>
    </row>
    <row r="990" spans="1:1" ht="15.75" customHeight="1" x14ac:dyDescent="0.3">
      <c r="A990" s="8"/>
    </row>
    <row r="991" spans="1:1" ht="15.75" customHeight="1" x14ac:dyDescent="0.3">
      <c r="A991" s="8"/>
    </row>
    <row r="992" spans="1:1" ht="15.75" customHeight="1" x14ac:dyDescent="0.3">
      <c r="A992" s="8"/>
    </row>
    <row r="993" spans="1:1" ht="15.75" customHeight="1" x14ac:dyDescent="0.3">
      <c r="A993" s="8"/>
    </row>
    <row r="994" spans="1:1" ht="15.75" customHeight="1" x14ac:dyDescent="0.3">
      <c r="A994" s="8"/>
    </row>
    <row r="995" spans="1:1" ht="15.75" customHeight="1" x14ac:dyDescent="0.3">
      <c r="A995" s="8"/>
    </row>
    <row r="996" spans="1:1" ht="15.75" customHeight="1" x14ac:dyDescent="0.3">
      <c r="A996" s="8"/>
    </row>
    <row r="997" spans="1:1" ht="15.75" customHeight="1" x14ac:dyDescent="0.3">
      <c r="A997" s="8"/>
    </row>
    <row r="998" spans="1:1" ht="15.75" customHeight="1" x14ac:dyDescent="0.3">
      <c r="A998" s="8"/>
    </row>
    <row r="999" spans="1:1" ht="15.75" customHeight="1" x14ac:dyDescent="0.3">
      <c r="A999" s="8"/>
    </row>
    <row r="1000" spans="1:1" ht="15.75" customHeight="1" x14ac:dyDescent="0.3">
      <c r="A1000" s="8"/>
    </row>
    <row r="1001" spans="1:1" ht="15.75" customHeight="1" x14ac:dyDescent="0.3">
      <c r="A1001" s="8"/>
    </row>
    <row r="1002" spans="1:1" ht="15.75" customHeight="1" x14ac:dyDescent="0.3">
      <c r="A1002" s="8"/>
    </row>
  </sheetData>
  <pageMargins left="0.7" right="0.7" top="0.75" bottom="0.75" header="0" footer="0"/>
  <pageSetup scale="46" orientation="portrait" r:id="rId1"/>
  <rowBreaks count="3" manualBreakCount="3">
    <brk id="67" max="5" man="1"/>
    <brk id="134" max="5" man="1"/>
    <brk id="22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6D100-717D-4243-8647-0807BCDF116A}">
  <sheetPr>
    <tabColor rgb="FF84E291"/>
  </sheetPr>
  <dimension ref="A1:K1002"/>
  <sheetViews>
    <sheetView topLeftCell="A193" zoomScale="85" zoomScaleNormal="85" workbookViewId="0">
      <selection activeCell="C154" sqref="C154"/>
    </sheetView>
  </sheetViews>
  <sheetFormatPr defaultColWidth="12.6640625" defaultRowHeight="15" customHeight="1" x14ac:dyDescent="0.3"/>
  <cols>
    <col min="1" max="1" width="55.77734375" style="26" customWidth="1"/>
    <col min="2" max="8" width="19.77734375" style="26" customWidth="1"/>
    <col min="9" max="9" width="8.6640625" style="26" customWidth="1"/>
    <col min="10" max="11" width="10" style="26" bestFit="1" customWidth="1"/>
    <col min="12" max="20" width="8.6640625" style="26" customWidth="1"/>
    <col min="21" max="16384" width="12.6640625" style="26"/>
  </cols>
  <sheetData>
    <row r="1" spans="1:8" ht="15.75" customHeight="1" x14ac:dyDescent="0.3">
      <c r="A1" s="1" t="s">
        <v>4</v>
      </c>
      <c r="B1" s="1" t="s">
        <v>69</v>
      </c>
      <c r="C1" s="1" t="s">
        <v>72</v>
      </c>
      <c r="D1" s="1" t="s">
        <v>2</v>
      </c>
      <c r="E1" s="1" t="s">
        <v>75</v>
      </c>
      <c r="F1" s="1" t="s">
        <v>77</v>
      </c>
      <c r="G1" s="1" t="s">
        <v>79</v>
      </c>
      <c r="H1" s="1" t="s">
        <v>81</v>
      </c>
    </row>
    <row r="2" spans="1:8" ht="15.75" customHeight="1" x14ac:dyDescent="0.3">
      <c r="A2" s="2" t="s">
        <v>0</v>
      </c>
      <c r="B2" s="3">
        <v>9486</v>
      </c>
      <c r="C2" s="3">
        <v>9723</v>
      </c>
      <c r="D2" s="3">
        <f>C2*1.025</f>
        <v>9966.0749999999989</v>
      </c>
      <c r="E2" s="3">
        <f t="shared" ref="E2:H2" si="0">D2*1.025</f>
        <v>10215.226874999998</v>
      </c>
      <c r="F2" s="3">
        <f t="shared" si="0"/>
        <v>10470.607546874997</v>
      </c>
      <c r="G2" s="3">
        <f t="shared" si="0"/>
        <v>10732.372735546871</v>
      </c>
      <c r="H2" s="3">
        <f t="shared" si="0"/>
        <v>11000.682053935541</v>
      </c>
    </row>
    <row r="3" spans="1:8" ht="15.75" customHeight="1" x14ac:dyDescent="0.3">
      <c r="A3" s="4" t="s">
        <v>1</v>
      </c>
      <c r="B3" s="5">
        <f>SUM(B4:B16)</f>
        <v>0</v>
      </c>
      <c r="C3" s="5">
        <f t="shared" ref="C3" si="1">SUM(C4:C16)</f>
        <v>0</v>
      </c>
      <c r="D3" s="5">
        <f>SUM(D4:D16)</f>
        <v>884</v>
      </c>
      <c r="E3" s="5">
        <f t="shared" ref="E3:H3" si="2">SUM(E4:E16)</f>
        <v>1112</v>
      </c>
      <c r="F3" s="5">
        <f t="shared" si="2"/>
        <v>1370</v>
      </c>
      <c r="G3" s="5">
        <f t="shared" si="2"/>
        <v>1520</v>
      </c>
      <c r="H3" s="5">
        <f t="shared" si="2"/>
        <v>1570</v>
      </c>
    </row>
    <row r="4" spans="1:8" ht="15.75" customHeight="1" x14ac:dyDescent="0.3">
      <c r="A4" s="2" t="s">
        <v>3</v>
      </c>
      <c r="B4" s="6"/>
      <c r="C4" s="6"/>
      <c r="D4" s="6">
        <v>100</v>
      </c>
      <c r="E4" s="6">
        <v>100</v>
      </c>
      <c r="F4" s="6">
        <v>100</v>
      </c>
      <c r="G4" s="6">
        <v>100</v>
      </c>
      <c r="H4" s="6">
        <v>100</v>
      </c>
    </row>
    <row r="5" spans="1:8" ht="15.75" customHeight="1" x14ac:dyDescent="0.3">
      <c r="A5" s="4" t="s">
        <v>5</v>
      </c>
      <c r="B5" s="6"/>
      <c r="C5" s="6"/>
      <c r="D5" s="6">
        <v>104</v>
      </c>
      <c r="E5" s="6">
        <v>104</v>
      </c>
      <c r="F5" s="6">
        <v>104</v>
      </c>
      <c r="G5" s="6">
        <v>104</v>
      </c>
      <c r="H5" s="6">
        <v>104</v>
      </c>
    </row>
    <row r="6" spans="1:8" ht="15.75" customHeight="1" x14ac:dyDescent="0.3">
      <c r="A6" s="4" t="s">
        <v>6</v>
      </c>
      <c r="B6" s="6"/>
      <c r="C6" s="6"/>
      <c r="D6" s="6">
        <v>104</v>
      </c>
      <c r="E6" s="6">
        <v>104</v>
      </c>
      <c r="F6" s="6">
        <v>104</v>
      </c>
      <c r="G6" s="6">
        <v>104</v>
      </c>
      <c r="H6" s="6">
        <v>104</v>
      </c>
    </row>
    <row r="7" spans="1:8" ht="15.75" customHeight="1" x14ac:dyDescent="0.3">
      <c r="A7" s="4" t="s">
        <v>7</v>
      </c>
      <c r="B7" s="6"/>
      <c r="C7" s="6"/>
      <c r="D7" s="6">
        <v>104</v>
      </c>
      <c r="E7" s="6">
        <v>104</v>
      </c>
      <c r="F7" s="6">
        <v>104</v>
      </c>
      <c r="G7" s="6">
        <v>104</v>
      </c>
      <c r="H7" s="6">
        <v>104</v>
      </c>
    </row>
    <row r="8" spans="1:8" ht="15.75" customHeight="1" x14ac:dyDescent="0.3">
      <c r="A8" s="4" t="s">
        <v>8</v>
      </c>
      <c r="B8" s="6"/>
      <c r="C8" s="6"/>
      <c r="D8" s="6">
        <v>0</v>
      </c>
      <c r="E8" s="6">
        <v>104</v>
      </c>
      <c r="F8" s="6">
        <v>104</v>
      </c>
      <c r="G8" s="6">
        <v>104</v>
      </c>
      <c r="H8" s="6">
        <v>104</v>
      </c>
    </row>
    <row r="9" spans="1:8" ht="15.75" customHeight="1" x14ac:dyDescent="0.3">
      <c r="A9" s="4" t="s">
        <v>9</v>
      </c>
      <c r="B9" s="6"/>
      <c r="C9" s="6"/>
      <c r="D9" s="6">
        <v>0</v>
      </c>
      <c r="E9" s="6">
        <v>0</v>
      </c>
      <c r="F9" s="6">
        <v>108</v>
      </c>
      <c r="G9" s="6">
        <v>108</v>
      </c>
      <c r="H9" s="6">
        <v>108</v>
      </c>
    </row>
    <row r="10" spans="1:8" ht="15.75" customHeight="1" x14ac:dyDescent="0.3">
      <c r="A10" s="4" t="s">
        <v>10</v>
      </c>
      <c r="B10" s="6"/>
      <c r="C10" s="6"/>
      <c r="D10" s="6">
        <v>124</v>
      </c>
      <c r="E10" s="6">
        <v>124</v>
      </c>
      <c r="F10" s="6">
        <v>124</v>
      </c>
      <c r="G10" s="6">
        <v>124</v>
      </c>
      <c r="H10" s="6">
        <v>124</v>
      </c>
    </row>
    <row r="11" spans="1:8" ht="15.75" customHeight="1" x14ac:dyDescent="0.3">
      <c r="A11" s="4" t="s">
        <v>11</v>
      </c>
      <c r="B11" s="6"/>
      <c r="C11" s="6"/>
      <c r="D11" s="6">
        <v>124</v>
      </c>
      <c r="E11" s="6">
        <v>124</v>
      </c>
      <c r="F11" s="6">
        <v>124</v>
      </c>
      <c r="G11" s="6">
        <v>124</v>
      </c>
      <c r="H11" s="6">
        <v>124</v>
      </c>
    </row>
    <row r="12" spans="1:8" ht="15.75" customHeight="1" x14ac:dyDescent="0.3">
      <c r="A12" s="4" t="s">
        <v>12</v>
      </c>
      <c r="B12" s="6"/>
      <c r="C12" s="6"/>
      <c r="D12" s="6">
        <v>124</v>
      </c>
      <c r="E12" s="6">
        <v>124</v>
      </c>
      <c r="F12" s="6">
        <v>124</v>
      </c>
      <c r="G12" s="6">
        <v>124</v>
      </c>
      <c r="H12" s="6">
        <v>124</v>
      </c>
    </row>
    <row r="13" spans="1:8" ht="15.75" customHeight="1" x14ac:dyDescent="0.3">
      <c r="A13" s="4" t="s">
        <v>13</v>
      </c>
      <c r="B13" s="6"/>
      <c r="C13" s="6"/>
      <c r="D13" s="6">
        <v>100</v>
      </c>
      <c r="E13" s="6">
        <v>124</v>
      </c>
      <c r="F13" s="6">
        <v>150</v>
      </c>
      <c r="G13" s="6">
        <v>150</v>
      </c>
      <c r="H13" s="6">
        <v>150</v>
      </c>
    </row>
    <row r="14" spans="1:8" ht="15.75" customHeight="1" x14ac:dyDescent="0.3">
      <c r="A14" s="4" t="s">
        <v>14</v>
      </c>
      <c r="B14" s="6"/>
      <c r="C14" s="6"/>
      <c r="D14" s="6">
        <v>0</v>
      </c>
      <c r="E14" s="6">
        <v>100</v>
      </c>
      <c r="F14" s="6">
        <v>124</v>
      </c>
      <c r="G14" s="6">
        <v>150</v>
      </c>
      <c r="H14" s="6">
        <v>150</v>
      </c>
    </row>
    <row r="15" spans="1:8" ht="15.75" customHeight="1" x14ac:dyDescent="0.3">
      <c r="A15" s="4" t="s">
        <v>15</v>
      </c>
      <c r="B15" s="6"/>
      <c r="C15" s="6"/>
      <c r="D15" s="6">
        <v>0</v>
      </c>
      <c r="E15" s="6">
        <v>0</v>
      </c>
      <c r="F15" s="6">
        <v>100</v>
      </c>
      <c r="G15" s="6">
        <v>124</v>
      </c>
      <c r="H15" s="6">
        <v>150</v>
      </c>
    </row>
    <row r="16" spans="1:8" ht="15.75" customHeight="1" x14ac:dyDescent="0.3">
      <c r="A16" s="4" t="s">
        <v>16</v>
      </c>
      <c r="B16" s="6"/>
      <c r="C16" s="6"/>
      <c r="D16" s="6">
        <v>0</v>
      </c>
      <c r="E16" s="6">
        <v>0</v>
      </c>
      <c r="F16" s="6">
        <v>0</v>
      </c>
      <c r="G16" s="6">
        <v>100</v>
      </c>
      <c r="H16" s="6">
        <v>124</v>
      </c>
    </row>
    <row r="17" spans="1:8" ht="15.75" customHeight="1" x14ac:dyDescent="0.3">
      <c r="A17" s="7" t="s">
        <v>1</v>
      </c>
      <c r="B17" s="5">
        <f>SUM(B4:B16)</f>
        <v>0</v>
      </c>
      <c r="C17" s="5">
        <f t="shared" ref="C17" si="3">SUM(C4:C16)</f>
        <v>0</v>
      </c>
      <c r="D17" s="5">
        <f>SUM(D4:D16)</f>
        <v>884</v>
      </c>
      <c r="E17" s="5">
        <f t="shared" ref="E17:H17" si="4">SUM(E4:E16)</f>
        <v>1112</v>
      </c>
      <c r="F17" s="5">
        <f t="shared" si="4"/>
        <v>1370</v>
      </c>
      <c r="G17" s="5">
        <f t="shared" si="4"/>
        <v>1520</v>
      </c>
      <c r="H17" s="5">
        <f t="shared" si="4"/>
        <v>1570</v>
      </c>
    </row>
    <row r="18" spans="1:8" ht="15.75" customHeight="1" x14ac:dyDescent="0.3">
      <c r="A18" s="8"/>
    </row>
    <row r="19" spans="1:8" ht="15.75" customHeight="1" x14ac:dyDescent="0.3">
      <c r="A19" s="8"/>
    </row>
    <row r="20" spans="1:8" ht="15.75" customHeight="1" x14ac:dyDescent="0.3">
      <c r="A20" s="9" t="s">
        <v>17</v>
      </c>
      <c r="B20" s="10" t="str">
        <f>B1</f>
        <v>26-27</v>
      </c>
      <c r="C20" s="10" t="str">
        <f t="shared" ref="C20:H20" si="5">C1</f>
        <v>27-28</v>
      </c>
      <c r="D20" s="10" t="str">
        <f t="shared" si="5"/>
        <v>28-29</v>
      </c>
      <c r="E20" s="10" t="str">
        <f t="shared" si="5"/>
        <v>29-30</v>
      </c>
      <c r="F20" s="10" t="str">
        <f t="shared" si="5"/>
        <v>30-31</v>
      </c>
      <c r="G20" s="10" t="str">
        <f t="shared" si="5"/>
        <v>31-32</v>
      </c>
      <c r="H20" s="10" t="str">
        <f t="shared" si="5"/>
        <v>32-33</v>
      </c>
    </row>
    <row r="21" spans="1:8" ht="15.75" customHeight="1" x14ac:dyDescent="0.3">
      <c r="A21" s="4" t="s">
        <v>18</v>
      </c>
      <c r="B21" s="6"/>
      <c r="C21" s="6"/>
      <c r="D21" s="6"/>
      <c r="E21" s="6">
        <v>132.6</v>
      </c>
      <c r="F21" s="6">
        <v>166.79999999999998</v>
      </c>
      <c r="G21" s="6">
        <v>205.5</v>
      </c>
      <c r="H21" s="6">
        <v>228</v>
      </c>
    </row>
    <row r="22" spans="1:8" ht="15.75" customHeight="1" x14ac:dyDescent="0.3">
      <c r="A22" s="4" t="s">
        <v>19</v>
      </c>
      <c r="B22" s="6"/>
      <c r="C22" s="6"/>
      <c r="D22" s="6"/>
      <c r="E22" s="6">
        <v>70.72</v>
      </c>
      <c r="F22" s="6">
        <v>88.960000000000008</v>
      </c>
      <c r="G22" s="6">
        <v>109.60000000000001</v>
      </c>
      <c r="H22" s="6">
        <v>121.60000000000001</v>
      </c>
    </row>
    <row r="23" spans="1:8" ht="15.75" customHeight="1" x14ac:dyDescent="0.3">
      <c r="A23" s="4" t="s">
        <v>20</v>
      </c>
      <c r="B23" s="6"/>
      <c r="C23" s="6"/>
      <c r="D23" s="6"/>
      <c r="E23" s="6">
        <v>70.72</v>
      </c>
      <c r="F23" s="6">
        <v>88.960000000000008</v>
      </c>
      <c r="G23" s="6">
        <v>109.60000000000001</v>
      </c>
      <c r="H23" s="6">
        <v>121.60000000000001</v>
      </c>
    </row>
    <row r="24" spans="1:8" ht="15.75" customHeight="1" x14ac:dyDescent="0.3">
      <c r="A24" s="4" t="s">
        <v>21</v>
      </c>
      <c r="B24" s="6"/>
      <c r="C24" s="6"/>
      <c r="D24" s="6"/>
      <c r="E24" s="6">
        <v>0</v>
      </c>
      <c r="F24" s="6">
        <v>0</v>
      </c>
      <c r="G24" s="6">
        <v>0</v>
      </c>
      <c r="H24" s="6">
        <v>0</v>
      </c>
    </row>
    <row r="25" spans="1:8" ht="15.75" customHeight="1" x14ac:dyDescent="0.3">
      <c r="A25" s="4" t="s">
        <v>22</v>
      </c>
      <c r="B25" s="11"/>
      <c r="C25" s="11"/>
      <c r="D25" s="11">
        <v>0.1</v>
      </c>
      <c r="E25" s="11">
        <v>0.1</v>
      </c>
      <c r="F25" s="11">
        <v>0.1</v>
      </c>
      <c r="G25" s="11">
        <v>0.1</v>
      </c>
      <c r="H25" s="11">
        <v>0.1</v>
      </c>
    </row>
    <row r="26" spans="1:8" ht="15.75" customHeight="1" x14ac:dyDescent="0.3">
      <c r="A26" s="12" t="s">
        <v>23</v>
      </c>
      <c r="B26" s="10" t="str">
        <f>B1</f>
        <v>26-27</v>
      </c>
      <c r="C26" s="10" t="str">
        <f t="shared" ref="C26:H26" si="6">C1</f>
        <v>27-28</v>
      </c>
      <c r="D26" s="10" t="str">
        <f t="shared" si="6"/>
        <v>28-29</v>
      </c>
      <c r="E26" s="10" t="str">
        <f t="shared" si="6"/>
        <v>29-30</v>
      </c>
      <c r="F26" s="10" t="str">
        <f t="shared" si="6"/>
        <v>30-31</v>
      </c>
      <c r="G26" s="10" t="str">
        <f t="shared" si="6"/>
        <v>31-32</v>
      </c>
      <c r="H26" s="10" t="str">
        <f t="shared" si="6"/>
        <v>32-33</v>
      </c>
    </row>
    <row r="27" spans="1:8" ht="15.75" customHeight="1" x14ac:dyDescent="0.3">
      <c r="A27" s="13" t="s">
        <v>24</v>
      </c>
      <c r="B27" s="14"/>
      <c r="C27" s="14"/>
      <c r="D27" s="14">
        <v>32</v>
      </c>
      <c r="E27" s="14">
        <v>41</v>
      </c>
      <c r="F27" s="14">
        <v>51</v>
      </c>
      <c r="G27" s="14">
        <v>53</v>
      </c>
      <c r="H27" s="14">
        <v>59</v>
      </c>
    </row>
    <row r="28" spans="1:8" ht="15.75" customHeight="1" x14ac:dyDescent="0.3">
      <c r="A28" s="13" t="s">
        <v>25</v>
      </c>
      <c r="B28" s="14"/>
      <c r="C28" s="14"/>
      <c r="D28" s="14">
        <v>4</v>
      </c>
      <c r="E28" s="14">
        <v>5</v>
      </c>
      <c r="F28" s="14">
        <v>6</v>
      </c>
      <c r="G28" s="14">
        <v>7</v>
      </c>
      <c r="H28" s="14">
        <v>8</v>
      </c>
    </row>
    <row r="29" spans="1:8" ht="15.75" customHeight="1" x14ac:dyDescent="0.3">
      <c r="A29" s="13" t="s">
        <v>26</v>
      </c>
      <c r="B29" s="14"/>
      <c r="C29" s="14"/>
      <c r="D29" s="14"/>
      <c r="E29" s="14"/>
      <c r="F29" s="14"/>
      <c r="G29" s="14"/>
      <c r="H29" s="14"/>
    </row>
    <row r="30" spans="1:8" ht="15.75" customHeight="1" x14ac:dyDescent="0.3">
      <c r="A30" s="13" t="s">
        <v>27</v>
      </c>
      <c r="B30" s="14"/>
      <c r="C30" s="14"/>
      <c r="D30" s="14"/>
      <c r="E30" s="14"/>
      <c r="F30" s="14"/>
      <c r="G30" s="14"/>
      <c r="H30" s="14"/>
    </row>
    <row r="31" spans="1:8" ht="15.75" customHeight="1" x14ac:dyDescent="0.3">
      <c r="A31" s="13" t="s">
        <v>28</v>
      </c>
      <c r="B31" s="14"/>
      <c r="C31" s="14"/>
      <c r="D31" s="14"/>
      <c r="E31" s="14"/>
      <c r="F31" s="14"/>
      <c r="G31" s="14"/>
      <c r="H31" s="14"/>
    </row>
    <row r="32" spans="1:8" ht="15.75" customHeight="1" x14ac:dyDescent="0.3">
      <c r="A32" s="15" t="s">
        <v>29</v>
      </c>
      <c r="B32" s="14"/>
      <c r="C32" s="14"/>
      <c r="D32" s="14"/>
      <c r="E32" s="14"/>
      <c r="F32" s="14"/>
      <c r="G32" s="14"/>
      <c r="H32" s="14"/>
    </row>
    <row r="33" spans="1:8" ht="15.75" customHeight="1" x14ac:dyDescent="0.3">
      <c r="A33" s="15" t="s">
        <v>30</v>
      </c>
      <c r="B33" s="14"/>
      <c r="C33" s="14"/>
      <c r="D33" s="14"/>
      <c r="E33" s="14"/>
      <c r="F33" s="14"/>
      <c r="G33" s="14"/>
      <c r="H33" s="14"/>
    </row>
    <row r="34" spans="1:8" ht="15.75" customHeight="1" x14ac:dyDescent="0.3">
      <c r="A34" s="15" t="s">
        <v>31</v>
      </c>
      <c r="B34" s="14"/>
      <c r="C34" s="14"/>
      <c r="D34" s="14">
        <v>6</v>
      </c>
      <c r="E34" s="14">
        <v>8</v>
      </c>
      <c r="F34" s="14">
        <v>9</v>
      </c>
      <c r="G34" s="14">
        <v>10</v>
      </c>
      <c r="H34" s="14">
        <v>10</v>
      </c>
    </row>
    <row r="35" spans="1:8" ht="15.75" customHeight="1" x14ac:dyDescent="0.3">
      <c r="A35" s="13" t="s">
        <v>32</v>
      </c>
      <c r="B35" s="14"/>
      <c r="C35" s="14"/>
      <c r="D35" s="14"/>
      <c r="E35" s="14"/>
      <c r="F35" s="14"/>
      <c r="G35" s="14"/>
      <c r="H35" s="14"/>
    </row>
    <row r="36" spans="1:8" ht="15.75" customHeight="1" x14ac:dyDescent="0.3">
      <c r="A36" s="12" t="s">
        <v>33</v>
      </c>
      <c r="B36" s="16">
        <f>SUM(B27:B35)</f>
        <v>0</v>
      </c>
      <c r="C36" s="16">
        <f t="shared" ref="C36" si="7">SUM(C27:C35)</f>
        <v>0</v>
      </c>
      <c r="D36" s="16">
        <f>SUM(D27:D35)</f>
        <v>42</v>
      </c>
      <c r="E36" s="16">
        <f t="shared" ref="E36:H36" si="8">SUM(E27:E35)</f>
        <v>54</v>
      </c>
      <c r="F36" s="16">
        <f t="shared" si="8"/>
        <v>66</v>
      </c>
      <c r="G36" s="16">
        <f t="shared" si="8"/>
        <v>70</v>
      </c>
      <c r="H36" s="16">
        <f t="shared" si="8"/>
        <v>77</v>
      </c>
    </row>
    <row r="37" spans="1:8" ht="15.75" customHeight="1" x14ac:dyDescent="0.3">
      <c r="A37" s="17"/>
      <c r="B37" s="6"/>
      <c r="C37" s="6"/>
      <c r="D37" s="6"/>
      <c r="E37" s="6"/>
      <c r="F37" s="6"/>
      <c r="G37" s="6"/>
      <c r="H37" s="6"/>
    </row>
    <row r="38" spans="1:8" ht="15.75" customHeight="1" x14ac:dyDescent="0.3">
      <c r="A38" s="12" t="s">
        <v>34</v>
      </c>
      <c r="B38" s="10" t="str">
        <f>B1</f>
        <v>26-27</v>
      </c>
      <c r="C38" s="10" t="str">
        <f t="shared" ref="C38:H38" si="9">C1</f>
        <v>27-28</v>
      </c>
      <c r="D38" s="10" t="str">
        <f t="shared" si="9"/>
        <v>28-29</v>
      </c>
      <c r="E38" s="10" t="str">
        <f t="shared" si="9"/>
        <v>29-30</v>
      </c>
      <c r="F38" s="10" t="str">
        <f t="shared" si="9"/>
        <v>30-31</v>
      </c>
      <c r="G38" s="10" t="str">
        <f t="shared" si="9"/>
        <v>31-32</v>
      </c>
      <c r="H38" s="10" t="str">
        <f t="shared" si="9"/>
        <v>32-33</v>
      </c>
    </row>
    <row r="39" spans="1:8" ht="15.75" customHeight="1" x14ac:dyDescent="0.3">
      <c r="A39" s="15" t="s">
        <v>35</v>
      </c>
      <c r="B39" s="14"/>
      <c r="C39" s="14"/>
      <c r="D39" s="14">
        <v>1</v>
      </c>
      <c r="E39" s="14">
        <v>1</v>
      </c>
      <c r="F39" s="14">
        <v>1</v>
      </c>
      <c r="G39" s="14">
        <v>1</v>
      </c>
      <c r="H39" s="14">
        <v>1</v>
      </c>
    </row>
    <row r="40" spans="1:8" ht="15.75" customHeight="1" x14ac:dyDescent="0.3">
      <c r="A40" s="15" t="s">
        <v>36</v>
      </c>
      <c r="B40" s="14"/>
      <c r="C40" s="14"/>
      <c r="D40" s="14">
        <v>2</v>
      </c>
      <c r="E40" s="14">
        <v>2</v>
      </c>
      <c r="F40" s="14">
        <v>2</v>
      </c>
      <c r="G40" s="14">
        <v>3</v>
      </c>
      <c r="H40" s="14">
        <v>3</v>
      </c>
    </row>
    <row r="41" spans="1:8" ht="15.75" customHeight="1" x14ac:dyDescent="0.3">
      <c r="A41" s="15" t="s">
        <v>37</v>
      </c>
      <c r="B41" s="14"/>
      <c r="C41" s="14"/>
      <c r="D41" s="14">
        <v>1</v>
      </c>
      <c r="E41" s="14">
        <v>1</v>
      </c>
      <c r="F41" s="14">
        <v>1</v>
      </c>
      <c r="G41" s="14">
        <v>1</v>
      </c>
      <c r="H41" s="14">
        <v>1</v>
      </c>
    </row>
    <row r="42" spans="1:8" ht="15.75" customHeight="1" x14ac:dyDescent="0.3">
      <c r="A42" s="15" t="s">
        <v>38</v>
      </c>
      <c r="B42" s="14"/>
      <c r="C42" s="14"/>
      <c r="D42" s="14">
        <v>0</v>
      </c>
      <c r="E42" s="14">
        <v>0</v>
      </c>
      <c r="F42" s="14">
        <v>0</v>
      </c>
      <c r="G42" s="14">
        <v>0</v>
      </c>
      <c r="H42" s="14">
        <v>0</v>
      </c>
    </row>
    <row r="43" spans="1:8" ht="15.75" customHeight="1" x14ac:dyDescent="0.3">
      <c r="A43" s="15" t="s">
        <v>39</v>
      </c>
      <c r="B43" s="14"/>
      <c r="C43" s="14"/>
      <c r="D43" s="14">
        <v>1</v>
      </c>
      <c r="E43" s="14">
        <v>1</v>
      </c>
      <c r="F43" s="14">
        <v>2</v>
      </c>
      <c r="G43" s="14">
        <v>2</v>
      </c>
      <c r="H43" s="14">
        <v>2</v>
      </c>
    </row>
    <row r="44" spans="1:8" ht="15.75" customHeight="1" x14ac:dyDescent="0.3">
      <c r="A44" s="15" t="s">
        <v>40</v>
      </c>
      <c r="B44" s="14"/>
      <c r="C44" s="14"/>
      <c r="D44" s="14">
        <v>1</v>
      </c>
      <c r="E44" s="14">
        <v>2</v>
      </c>
      <c r="F44" s="14">
        <v>3</v>
      </c>
      <c r="G44" s="14">
        <v>3</v>
      </c>
      <c r="H44" s="14">
        <v>3</v>
      </c>
    </row>
    <row r="45" spans="1:8" ht="15.75" customHeight="1" x14ac:dyDescent="0.3">
      <c r="A45" s="15" t="s">
        <v>41</v>
      </c>
      <c r="B45" s="14"/>
      <c r="C45" s="14"/>
      <c r="D45" s="14">
        <v>0</v>
      </c>
      <c r="E45" s="14">
        <v>0</v>
      </c>
      <c r="F45" s="14">
        <v>0</v>
      </c>
      <c r="G45" s="14">
        <v>0</v>
      </c>
      <c r="H45" s="14">
        <v>0</v>
      </c>
    </row>
    <row r="46" spans="1:8" ht="15.75" customHeight="1" x14ac:dyDescent="0.3">
      <c r="A46" s="15" t="s">
        <v>42</v>
      </c>
      <c r="B46" s="14"/>
      <c r="C46" s="14"/>
      <c r="D46" s="14">
        <v>1</v>
      </c>
      <c r="E46" s="14">
        <v>2</v>
      </c>
      <c r="F46" s="14">
        <v>2</v>
      </c>
      <c r="G46" s="14">
        <v>2</v>
      </c>
      <c r="H46" s="14">
        <v>2</v>
      </c>
    </row>
    <row r="47" spans="1:8" ht="15.75" customHeight="1" x14ac:dyDescent="0.3">
      <c r="A47" s="15" t="s">
        <v>43</v>
      </c>
      <c r="B47" s="14"/>
      <c r="C47" s="14"/>
      <c r="D47" s="14">
        <v>1</v>
      </c>
      <c r="E47" s="14">
        <v>1</v>
      </c>
      <c r="F47" s="14">
        <v>1</v>
      </c>
      <c r="G47" s="14">
        <v>1</v>
      </c>
      <c r="H47" s="14">
        <v>1</v>
      </c>
    </row>
    <row r="48" spans="1:8" ht="15.75" customHeight="1" x14ac:dyDescent="0.3">
      <c r="A48" s="15" t="s">
        <v>44</v>
      </c>
      <c r="B48" s="14"/>
      <c r="C48" s="14"/>
      <c r="D48" s="14">
        <v>1</v>
      </c>
      <c r="E48" s="14">
        <v>1</v>
      </c>
      <c r="F48" s="14">
        <v>1</v>
      </c>
      <c r="G48" s="14">
        <v>1</v>
      </c>
      <c r="H48" s="14">
        <v>1</v>
      </c>
    </row>
    <row r="49" spans="1:8" ht="15.75" customHeight="1" x14ac:dyDescent="0.3">
      <c r="A49" s="15" t="s">
        <v>45</v>
      </c>
      <c r="B49" s="14"/>
      <c r="C49" s="14"/>
      <c r="D49" s="14">
        <v>1</v>
      </c>
      <c r="E49" s="14">
        <v>1</v>
      </c>
      <c r="F49" s="14">
        <v>1</v>
      </c>
      <c r="G49" s="14">
        <v>1</v>
      </c>
      <c r="H49" s="14">
        <v>1</v>
      </c>
    </row>
    <row r="50" spans="1:8" ht="15.75" customHeight="1" x14ac:dyDescent="0.3">
      <c r="A50" s="15" t="s">
        <v>46</v>
      </c>
      <c r="B50" s="14"/>
      <c r="C50" s="14"/>
      <c r="D50" s="14">
        <v>3</v>
      </c>
      <c r="E50" s="14">
        <v>3</v>
      </c>
      <c r="F50" s="14">
        <v>9</v>
      </c>
      <c r="G50" s="14">
        <v>9</v>
      </c>
      <c r="H50" s="14">
        <v>10</v>
      </c>
    </row>
    <row r="51" spans="1:8" ht="15.75" customHeight="1" x14ac:dyDescent="0.3">
      <c r="A51" s="15" t="s">
        <v>47</v>
      </c>
      <c r="B51" s="14"/>
      <c r="C51" s="14"/>
      <c r="D51" s="14">
        <v>1</v>
      </c>
      <c r="E51" s="14">
        <v>1</v>
      </c>
      <c r="F51" s="14">
        <v>2</v>
      </c>
      <c r="G51" s="14">
        <v>4</v>
      </c>
      <c r="H51" s="14">
        <v>4</v>
      </c>
    </row>
    <row r="52" spans="1:8" ht="15.75" customHeight="1" x14ac:dyDescent="0.3">
      <c r="A52" s="62" t="s">
        <v>48</v>
      </c>
      <c r="B52" s="63"/>
      <c r="C52" s="63"/>
      <c r="D52" s="63">
        <v>1</v>
      </c>
      <c r="E52" s="63">
        <v>1</v>
      </c>
      <c r="F52" s="63">
        <v>1</v>
      </c>
      <c r="G52" s="63">
        <v>2</v>
      </c>
      <c r="H52" s="63">
        <v>2</v>
      </c>
    </row>
    <row r="53" spans="1:8" ht="15.75" customHeight="1" x14ac:dyDescent="0.3">
      <c r="A53" s="15" t="s">
        <v>49</v>
      </c>
      <c r="B53" s="14"/>
      <c r="C53" s="14"/>
      <c r="D53" s="14">
        <v>1</v>
      </c>
      <c r="E53" s="14">
        <v>1</v>
      </c>
      <c r="F53" s="14">
        <v>1</v>
      </c>
      <c r="G53" s="14">
        <v>1</v>
      </c>
      <c r="H53" s="14">
        <v>1</v>
      </c>
    </row>
    <row r="54" spans="1:8" ht="15.75" customHeight="1" x14ac:dyDescent="0.3">
      <c r="A54" s="15" t="s">
        <v>50</v>
      </c>
      <c r="B54" s="14"/>
      <c r="C54" s="14"/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ht="15.75" customHeight="1" x14ac:dyDescent="0.3">
      <c r="A55" s="15" t="s">
        <v>51</v>
      </c>
      <c r="B55" s="14"/>
      <c r="C55" s="14"/>
      <c r="D55" s="14">
        <v>0.5</v>
      </c>
      <c r="E55" s="14">
        <v>0.5</v>
      </c>
      <c r="F55" s="14">
        <v>0.5</v>
      </c>
      <c r="G55" s="14">
        <v>0.5</v>
      </c>
      <c r="H55" s="14">
        <v>0.5</v>
      </c>
    </row>
    <row r="56" spans="1:8" ht="15.75" customHeight="1" x14ac:dyDescent="0.3">
      <c r="A56" s="15" t="s">
        <v>52</v>
      </c>
      <c r="B56" s="14"/>
      <c r="C56" s="14"/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ht="15.75" customHeight="1" x14ac:dyDescent="0.3">
      <c r="A57" s="15" t="s">
        <v>53</v>
      </c>
      <c r="B57" s="14"/>
      <c r="C57" s="14"/>
      <c r="D57" s="14">
        <v>0</v>
      </c>
      <c r="E57" s="14">
        <v>0</v>
      </c>
      <c r="F57" s="14">
        <v>0</v>
      </c>
      <c r="G57" s="14">
        <v>0</v>
      </c>
      <c r="H57" s="14">
        <v>0</v>
      </c>
    </row>
    <row r="58" spans="1:8" ht="15.75" customHeight="1" x14ac:dyDescent="0.3">
      <c r="A58" s="15" t="s">
        <v>54</v>
      </c>
      <c r="B58" s="14"/>
      <c r="C58" s="14"/>
      <c r="D58" s="14">
        <v>0</v>
      </c>
      <c r="E58" s="14">
        <v>0</v>
      </c>
      <c r="F58" s="14">
        <v>0</v>
      </c>
      <c r="G58" s="14">
        <v>0</v>
      </c>
      <c r="H58" s="14">
        <v>0</v>
      </c>
    </row>
    <row r="59" spans="1:8" ht="15.75" customHeight="1" x14ac:dyDescent="0.3">
      <c r="A59" s="15" t="s">
        <v>55</v>
      </c>
      <c r="B59" s="14"/>
      <c r="C59" s="14"/>
      <c r="D59" s="14">
        <v>0</v>
      </c>
      <c r="E59" s="14">
        <v>0</v>
      </c>
      <c r="F59" s="14">
        <v>0</v>
      </c>
      <c r="G59" s="14">
        <v>0</v>
      </c>
      <c r="H59" s="14">
        <v>0</v>
      </c>
    </row>
    <row r="60" spans="1:8" ht="15.75" customHeight="1" x14ac:dyDescent="0.3">
      <c r="A60" s="15" t="s">
        <v>56</v>
      </c>
      <c r="B60" s="14"/>
      <c r="C60" s="14"/>
      <c r="D60" s="14">
        <v>1</v>
      </c>
      <c r="E60" s="14">
        <v>1</v>
      </c>
      <c r="F60" s="14">
        <v>1</v>
      </c>
      <c r="G60" s="14">
        <v>1</v>
      </c>
      <c r="H60" s="14">
        <v>1</v>
      </c>
    </row>
    <row r="61" spans="1:8" ht="15.75" customHeight="1" x14ac:dyDescent="0.3">
      <c r="A61" s="15" t="s">
        <v>57</v>
      </c>
      <c r="B61" s="14"/>
      <c r="C61" s="14"/>
      <c r="D61" s="14">
        <v>0</v>
      </c>
      <c r="E61" s="14">
        <v>0</v>
      </c>
      <c r="F61" s="14">
        <v>0</v>
      </c>
      <c r="G61" s="14">
        <v>0</v>
      </c>
      <c r="H61" s="14">
        <v>0</v>
      </c>
    </row>
    <row r="62" spans="1:8" ht="15.75" customHeight="1" x14ac:dyDescent="0.3">
      <c r="A62" s="12" t="s">
        <v>58</v>
      </c>
      <c r="B62" s="16">
        <f>SUM(B39:B61)</f>
        <v>0</v>
      </c>
      <c r="C62" s="16">
        <f t="shared" ref="C62" si="10">SUM(C39:C61)</f>
        <v>0</v>
      </c>
      <c r="D62" s="16">
        <f>SUM(D39:D61)</f>
        <v>17.5</v>
      </c>
      <c r="E62" s="16">
        <f t="shared" ref="E62:H62" si="11">SUM(E39:E61)</f>
        <v>19.5</v>
      </c>
      <c r="F62" s="16">
        <f t="shared" si="11"/>
        <v>28.5</v>
      </c>
      <c r="G62" s="16">
        <f t="shared" si="11"/>
        <v>32.5</v>
      </c>
      <c r="H62" s="16">
        <f t="shared" si="11"/>
        <v>33.5</v>
      </c>
    </row>
    <row r="63" spans="1:8" ht="15.75" customHeight="1" thickBot="1" x14ac:dyDescent="0.35">
      <c r="A63" s="18"/>
      <c r="B63" s="19"/>
      <c r="C63" s="19"/>
      <c r="D63" s="19"/>
      <c r="E63" s="19"/>
      <c r="F63" s="19"/>
      <c r="G63" s="19"/>
      <c r="H63" s="19"/>
    </row>
    <row r="64" spans="1:8" ht="15.75" customHeight="1" x14ac:dyDescent="0.3">
      <c r="A64" s="20" t="s">
        <v>59</v>
      </c>
      <c r="B64" s="21">
        <f t="shared" ref="B64:C64" si="12">B36+B41+B43+B50</f>
        <v>0</v>
      </c>
      <c r="C64" s="21">
        <f t="shared" si="12"/>
        <v>0</v>
      </c>
      <c r="D64" s="21">
        <f t="shared" ref="D64:H64" si="13">D36+D41+D43+D50</f>
        <v>47</v>
      </c>
      <c r="E64" s="21">
        <f t="shared" si="13"/>
        <v>59</v>
      </c>
      <c r="F64" s="21">
        <f t="shared" si="13"/>
        <v>78</v>
      </c>
      <c r="G64" s="21">
        <f t="shared" si="13"/>
        <v>82</v>
      </c>
      <c r="H64" s="21">
        <f t="shared" si="13"/>
        <v>90</v>
      </c>
    </row>
    <row r="65" spans="1:8" ht="15.75" customHeight="1" x14ac:dyDescent="0.3">
      <c r="A65" s="22" t="s">
        <v>60</v>
      </c>
      <c r="B65" s="23">
        <f t="shared" ref="B65:C65" si="14">B62-B41-B43-B50</f>
        <v>0</v>
      </c>
      <c r="C65" s="23">
        <f t="shared" si="14"/>
        <v>0</v>
      </c>
      <c r="D65" s="23">
        <f t="shared" ref="D65:H65" si="15">D62-D41-D43-D50</f>
        <v>12.5</v>
      </c>
      <c r="E65" s="23">
        <f t="shared" si="15"/>
        <v>14.5</v>
      </c>
      <c r="F65" s="23">
        <f t="shared" si="15"/>
        <v>16.5</v>
      </c>
      <c r="G65" s="23">
        <f t="shared" si="15"/>
        <v>20.5</v>
      </c>
      <c r="H65" s="23">
        <f t="shared" si="15"/>
        <v>20.5</v>
      </c>
    </row>
    <row r="66" spans="1:8" ht="15.75" customHeight="1" thickBot="1" x14ac:dyDescent="0.35">
      <c r="A66" s="24" t="s">
        <v>61</v>
      </c>
      <c r="B66" s="25">
        <f t="shared" ref="B66:C66" si="16">SUM(B64:B65)</f>
        <v>0</v>
      </c>
      <c r="C66" s="25">
        <f t="shared" si="16"/>
        <v>0</v>
      </c>
      <c r="D66" s="25">
        <f t="shared" ref="D66:H66" si="17">SUM(D64:D65)</f>
        <v>59.5</v>
      </c>
      <c r="E66" s="25">
        <f t="shared" si="17"/>
        <v>73.5</v>
      </c>
      <c r="F66" s="25">
        <f t="shared" si="17"/>
        <v>94.5</v>
      </c>
      <c r="G66" s="25">
        <f t="shared" si="17"/>
        <v>102.5</v>
      </c>
      <c r="H66" s="25">
        <f t="shared" si="17"/>
        <v>110.5</v>
      </c>
    </row>
    <row r="67" spans="1:8" ht="15.75" customHeight="1" thickBot="1" x14ac:dyDescent="0.35">
      <c r="A67" s="8"/>
    </row>
    <row r="68" spans="1:8" ht="15.75" customHeight="1" thickBot="1" x14ac:dyDescent="0.35">
      <c r="A68" s="27" t="s">
        <v>62</v>
      </c>
      <c r="B68" s="28" t="str">
        <f>B1</f>
        <v>26-27</v>
      </c>
      <c r="C68" s="28" t="str">
        <f t="shared" ref="C68:H68" si="18">C1</f>
        <v>27-28</v>
      </c>
      <c r="D68" s="28" t="str">
        <f t="shared" si="18"/>
        <v>28-29</v>
      </c>
      <c r="E68" s="28" t="str">
        <f t="shared" si="18"/>
        <v>29-30</v>
      </c>
      <c r="F68" s="28" t="str">
        <f t="shared" si="18"/>
        <v>30-31</v>
      </c>
      <c r="G68" s="28" t="str">
        <f t="shared" si="18"/>
        <v>31-32</v>
      </c>
      <c r="H68" s="28" t="str">
        <f t="shared" si="18"/>
        <v>32-33</v>
      </c>
    </row>
    <row r="69" spans="1:8" ht="15.75" customHeight="1" x14ac:dyDescent="0.3">
      <c r="A69" s="29" t="s">
        <v>63</v>
      </c>
      <c r="B69" s="30"/>
      <c r="C69" s="30"/>
      <c r="D69" s="30">
        <v>8810146.214999998</v>
      </c>
      <c r="E69" s="30">
        <v>11359507.529249996</v>
      </c>
      <c r="F69" s="30">
        <v>14344953.640242182</v>
      </c>
      <c r="G69" s="30">
        <v>16313458.227370307</v>
      </c>
      <c r="H69" s="30">
        <v>17271337.271312937</v>
      </c>
    </row>
    <row r="70" spans="1:8" ht="15.75" customHeight="1" x14ac:dyDescent="0.3">
      <c r="A70" s="31" t="s">
        <v>64</v>
      </c>
      <c r="B70" s="32"/>
      <c r="C70" s="32"/>
      <c r="D70" s="32">
        <v>0</v>
      </c>
      <c r="E70" s="32">
        <v>325094.39533349988</v>
      </c>
      <c r="F70" s="32">
        <v>419165.82782932487</v>
      </c>
      <c r="G70" s="32">
        <v>529328.78932493657</v>
      </c>
      <c r="H70" s="32">
        <v>601966.60858996422</v>
      </c>
    </row>
    <row r="71" spans="1:8" ht="15.75" customHeight="1" x14ac:dyDescent="0.3">
      <c r="A71" s="31" t="s">
        <v>65</v>
      </c>
      <c r="B71" s="32"/>
      <c r="C71" s="32"/>
      <c r="D71" s="32">
        <v>0</v>
      </c>
      <c r="E71" s="32">
        <v>86691.838755599965</v>
      </c>
      <c r="F71" s="32">
        <v>111777.55408781997</v>
      </c>
      <c r="G71" s="32">
        <v>141154.34381998307</v>
      </c>
      <c r="H71" s="32">
        <v>160524.42895732381</v>
      </c>
    </row>
    <row r="72" spans="1:8" ht="15.75" customHeight="1" x14ac:dyDescent="0.3">
      <c r="A72" s="31" t="s">
        <v>66</v>
      </c>
      <c r="B72" s="32"/>
      <c r="C72" s="32"/>
      <c r="D72" s="32">
        <v>0</v>
      </c>
      <c r="E72" s="32">
        <v>0</v>
      </c>
      <c r="F72" s="32">
        <v>0</v>
      </c>
      <c r="G72" s="32">
        <v>0</v>
      </c>
      <c r="H72" s="32">
        <v>0</v>
      </c>
    </row>
    <row r="73" spans="1:8" ht="15.75" customHeight="1" x14ac:dyDescent="0.3">
      <c r="A73" s="31" t="s">
        <v>67</v>
      </c>
      <c r="B73" s="30"/>
      <c r="C73" s="30"/>
      <c r="D73" s="30"/>
      <c r="E73" s="30"/>
      <c r="F73" s="30"/>
      <c r="G73" s="30"/>
      <c r="H73" s="30"/>
    </row>
    <row r="74" spans="1:8" ht="15.75" customHeight="1" x14ac:dyDescent="0.3">
      <c r="A74" s="31" t="s">
        <v>68</v>
      </c>
      <c r="B74" s="32"/>
      <c r="C74" s="32"/>
      <c r="D74" s="32"/>
      <c r="E74" s="32"/>
      <c r="F74" s="32"/>
      <c r="G74" s="32"/>
      <c r="H74" s="32"/>
    </row>
    <row r="75" spans="1:8" ht="15.75" customHeight="1" x14ac:dyDescent="0.3">
      <c r="A75" s="31" t="s">
        <v>70</v>
      </c>
      <c r="B75" s="32"/>
      <c r="C75" s="32"/>
      <c r="D75" s="32">
        <v>0</v>
      </c>
      <c r="E75" s="32">
        <v>503880</v>
      </c>
      <c r="F75" s="32">
        <v>633839.99999999988</v>
      </c>
      <c r="G75" s="32">
        <v>780900</v>
      </c>
      <c r="H75" s="32">
        <v>866400</v>
      </c>
    </row>
    <row r="76" spans="1:8" ht="15.75" customHeight="1" x14ac:dyDescent="0.3">
      <c r="A76" s="31" t="s">
        <v>71</v>
      </c>
      <c r="B76" s="32"/>
      <c r="C76" s="32"/>
      <c r="D76" s="32">
        <v>0</v>
      </c>
      <c r="E76" s="32">
        <v>127538.92319999999</v>
      </c>
      <c r="F76" s="32">
        <v>160433.57759999999</v>
      </c>
      <c r="G76" s="32">
        <v>197656.476</v>
      </c>
      <c r="H76" s="32">
        <v>219297.696</v>
      </c>
    </row>
    <row r="77" spans="1:8" ht="15.75" customHeight="1" x14ac:dyDescent="0.3">
      <c r="A77" s="31" t="s">
        <v>73</v>
      </c>
      <c r="B77" s="32"/>
      <c r="C77" s="32"/>
      <c r="D77" s="32">
        <v>459602</v>
      </c>
      <c r="E77" s="32">
        <v>759602</v>
      </c>
      <c r="F77" s="32">
        <v>759602</v>
      </c>
      <c r="G77" s="32">
        <v>759602</v>
      </c>
      <c r="H77" s="32">
        <v>759602</v>
      </c>
    </row>
    <row r="78" spans="1:8" ht="15.75" customHeight="1" x14ac:dyDescent="0.3">
      <c r="A78" s="31" t="s">
        <v>74</v>
      </c>
      <c r="B78" s="32"/>
      <c r="C78" s="32"/>
      <c r="D78" s="32">
        <v>1006188</v>
      </c>
      <c r="E78" s="32">
        <v>807784</v>
      </c>
      <c r="F78" s="32">
        <v>9590</v>
      </c>
      <c r="G78" s="32">
        <v>10640</v>
      </c>
      <c r="H78" s="32">
        <v>10990</v>
      </c>
    </row>
    <row r="79" spans="1:8" ht="15.75" customHeight="1" x14ac:dyDescent="0.3">
      <c r="A79" s="31" t="s">
        <v>76</v>
      </c>
      <c r="B79" s="32"/>
      <c r="C79" s="32"/>
      <c r="D79" s="32">
        <v>0</v>
      </c>
      <c r="E79" s="32">
        <v>0</v>
      </c>
      <c r="F79" s="32">
        <v>0</v>
      </c>
      <c r="G79" s="32">
        <v>0</v>
      </c>
      <c r="H79" s="32">
        <v>0</v>
      </c>
    </row>
    <row r="80" spans="1:8" ht="15.75" customHeight="1" x14ac:dyDescent="0.3">
      <c r="A80" s="31" t="s">
        <v>78</v>
      </c>
      <c r="B80" s="32"/>
      <c r="C80" s="32"/>
      <c r="D80" s="32">
        <v>1367200</v>
      </c>
      <c r="E80" s="32">
        <v>1394544</v>
      </c>
      <c r="F80" s="32">
        <v>2000800</v>
      </c>
      <c r="G80" s="32">
        <v>2040816</v>
      </c>
      <c r="H80" s="32">
        <v>2081632.32</v>
      </c>
    </row>
    <row r="81" spans="1:11" ht="15.75" customHeight="1" x14ac:dyDescent="0.3">
      <c r="A81" s="31" t="s">
        <v>80</v>
      </c>
      <c r="B81" s="33"/>
      <c r="C81" s="33"/>
      <c r="D81" s="33">
        <v>0</v>
      </c>
      <c r="E81" s="33">
        <v>0</v>
      </c>
      <c r="F81" s="33">
        <v>0</v>
      </c>
      <c r="G81" s="33">
        <v>0</v>
      </c>
      <c r="H81" s="33">
        <v>0</v>
      </c>
    </row>
    <row r="82" spans="1:11" ht="15.75" customHeight="1" x14ac:dyDescent="0.3">
      <c r="A82" s="34" t="s">
        <v>82</v>
      </c>
      <c r="B82" s="33"/>
      <c r="C82" s="33"/>
      <c r="D82" s="33">
        <v>63648.000000000007</v>
      </c>
      <c r="E82" s="33">
        <v>80064</v>
      </c>
      <c r="F82" s="33">
        <v>98640</v>
      </c>
      <c r="G82" s="33">
        <v>109440</v>
      </c>
      <c r="H82" s="33">
        <v>113040</v>
      </c>
    </row>
    <row r="83" spans="1:11" ht="15.75" customHeight="1" x14ac:dyDescent="0.3">
      <c r="A83" s="35" t="s">
        <v>83</v>
      </c>
      <c r="B83" s="36">
        <f t="shared" ref="B83:C83" si="19">SUM(B69:B82)</f>
        <v>0</v>
      </c>
      <c r="C83" s="36">
        <f t="shared" si="19"/>
        <v>0</v>
      </c>
      <c r="D83" s="36">
        <f t="shared" ref="D83:H83" si="20">SUM(D69:D82)</f>
        <v>11706784.214999998</v>
      </c>
      <c r="E83" s="36">
        <f t="shared" si="20"/>
        <v>15444706.686539097</v>
      </c>
      <c r="F83" s="36">
        <f t="shared" si="20"/>
        <v>18538802.599759325</v>
      </c>
      <c r="G83" s="36">
        <f t="shared" si="20"/>
        <v>20882995.836515225</v>
      </c>
      <c r="H83" s="36">
        <f t="shared" si="20"/>
        <v>22084790.324860226</v>
      </c>
    </row>
    <row r="84" spans="1:11" ht="15.75" customHeight="1" x14ac:dyDescent="0.3">
      <c r="A84" s="8"/>
    </row>
    <row r="85" spans="1:11" ht="15.75" customHeight="1" x14ac:dyDescent="0.3">
      <c r="A85" s="35" t="s">
        <v>84</v>
      </c>
      <c r="B85" s="37" t="str">
        <f>B1</f>
        <v>26-27</v>
      </c>
      <c r="C85" s="37" t="str">
        <f t="shared" ref="C85:H85" si="21">C1</f>
        <v>27-28</v>
      </c>
      <c r="D85" s="37" t="str">
        <f t="shared" si="21"/>
        <v>28-29</v>
      </c>
      <c r="E85" s="37" t="str">
        <f t="shared" si="21"/>
        <v>29-30</v>
      </c>
      <c r="F85" s="37" t="str">
        <f t="shared" si="21"/>
        <v>30-31</v>
      </c>
      <c r="G85" s="37" t="str">
        <f t="shared" si="21"/>
        <v>31-32</v>
      </c>
      <c r="H85" s="37" t="str">
        <f t="shared" si="21"/>
        <v>32-33</v>
      </c>
    </row>
    <row r="86" spans="1:11" ht="15.75" customHeight="1" x14ac:dyDescent="0.3">
      <c r="A86" s="29" t="s">
        <v>85</v>
      </c>
      <c r="B86" s="32"/>
      <c r="C86" s="32"/>
      <c r="D86" s="32">
        <v>0</v>
      </c>
      <c r="E86" s="32">
        <v>0</v>
      </c>
      <c r="F86" s="32">
        <v>0</v>
      </c>
      <c r="G86" s="32">
        <v>0</v>
      </c>
      <c r="H86" s="32">
        <v>0</v>
      </c>
    </row>
    <row r="87" spans="1:11" ht="15.75" customHeight="1" x14ac:dyDescent="0.3">
      <c r="A87" s="31" t="s">
        <v>192</v>
      </c>
      <c r="B87" s="38"/>
      <c r="C87" s="38">
        <v>61965000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</row>
    <row r="88" spans="1:11" ht="15.75" customHeight="1" x14ac:dyDescent="0.3">
      <c r="A88" s="34" t="s">
        <v>86</v>
      </c>
      <c r="B88" s="32"/>
      <c r="C88" s="32"/>
      <c r="D88" s="32">
        <v>0</v>
      </c>
      <c r="E88" s="32">
        <v>0</v>
      </c>
      <c r="F88" s="32">
        <v>0</v>
      </c>
      <c r="G88" s="32">
        <v>0</v>
      </c>
      <c r="H88" s="32">
        <v>0</v>
      </c>
    </row>
    <row r="89" spans="1:11" ht="15.75" customHeight="1" x14ac:dyDescent="0.3">
      <c r="A89" s="35" t="s">
        <v>87</v>
      </c>
      <c r="B89" s="36">
        <f t="shared" ref="B89:C89" si="22">SUM(B86:B88)</f>
        <v>0</v>
      </c>
      <c r="C89" s="36">
        <f t="shared" si="22"/>
        <v>61965000</v>
      </c>
      <c r="D89" s="36">
        <f t="shared" ref="D89:H89" si="23">SUM(D86:D88)</f>
        <v>0</v>
      </c>
      <c r="E89" s="36">
        <f t="shared" si="23"/>
        <v>0</v>
      </c>
      <c r="F89" s="36">
        <f t="shared" si="23"/>
        <v>0</v>
      </c>
      <c r="G89" s="36">
        <f t="shared" si="23"/>
        <v>0</v>
      </c>
      <c r="H89" s="36">
        <f t="shared" si="23"/>
        <v>0</v>
      </c>
    </row>
    <row r="90" spans="1:11" ht="15.75" customHeight="1" x14ac:dyDescent="0.3">
      <c r="A90" s="8"/>
    </row>
    <row r="91" spans="1:11" ht="15.75" customHeight="1" thickBot="1" x14ac:dyDescent="0.35">
      <c r="A91" s="8"/>
    </row>
    <row r="92" spans="1:11" ht="15.75" customHeight="1" thickBot="1" x14ac:dyDescent="0.35">
      <c r="A92" s="39" t="s">
        <v>88</v>
      </c>
      <c r="B92" s="40" t="str">
        <f>B1</f>
        <v>26-27</v>
      </c>
      <c r="C92" s="40" t="str">
        <f t="shared" ref="C92:H92" si="24">C1</f>
        <v>27-28</v>
      </c>
      <c r="D92" s="40" t="str">
        <f t="shared" si="24"/>
        <v>28-29</v>
      </c>
      <c r="E92" s="40" t="str">
        <f t="shared" si="24"/>
        <v>29-30</v>
      </c>
      <c r="F92" s="40" t="str">
        <f t="shared" si="24"/>
        <v>30-31</v>
      </c>
      <c r="G92" s="40" t="str">
        <f t="shared" si="24"/>
        <v>31-32</v>
      </c>
      <c r="H92" s="40" t="str">
        <f t="shared" si="24"/>
        <v>32-33</v>
      </c>
    </row>
    <row r="93" spans="1:11" ht="15.75" customHeight="1" x14ac:dyDescent="0.3">
      <c r="A93" s="41" t="s">
        <v>89</v>
      </c>
      <c r="B93" s="42"/>
      <c r="C93" s="42"/>
      <c r="D93" s="42"/>
      <c r="E93" s="42"/>
      <c r="F93" s="42"/>
      <c r="G93" s="42"/>
      <c r="H93" s="42"/>
    </row>
    <row r="94" spans="1:11" ht="15.75" customHeight="1" x14ac:dyDescent="0.3">
      <c r="A94" s="29" t="s">
        <v>35</v>
      </c>
      <c r="B94" s="30"/>
      <c r="C94" s="30"/>
      <c r="D94" s="30">
        <v>122400</v>
      </c>
      <c r="E94" s="30">
        <v>124848</v>
      </c>
      <c r="F94" s="30">
        <v>127344.96000000001</v>
      </c>
      <c r="G94" s="30">
        <v>129891.85920000001</v>
      </c>
      <c r="H94" s="30">
        <v>132489.69638400001</v>
      </c>
    </row>
    <row r="95" spans="1:11" ht="15.75" customHeight="1" x14ac:dyDescent="0.3">
      <c r="A95" s="31" t="s">
        <v>90</v>
      </c>
      <c r="B95" s="30"/>
      <c r="C95" s="30"/>
      <c r="D95" s="30">
        <v>183600</v>
      </c>
      <c r="E95" s="30">
        <v>187272</v>
      </c>
      <c r="F95" s="30">
        <v>191017.44</v>
      </c>
      <c r="G95" s="30">
        <v>292256.68320000003</v>
      </c>
      <c r="H95" s="30">
        <v>298101.81686400005</v>
      </c>
    </row>
    <row r="96" spans="1:11" ht="15.75" customHeight="1" x14ac:dyDescent="0.3">
      <c r="A96" s="31" t="s">
        <v>40</v>
      </c>
      <c r="B96" s="30"/>
      <c r="C96" s="30"/>
      <c r="D96" s="30">
        <v>81600</v>
      </c>
      <c r="E96" s="30">
        <v>166464</v>
      </c>
      <c r="F96" s="30">
        <v>254689.91999999998</v>
      </c>
      <c r="G96" s="30">
        <v>259783.71839999998</v>
      </c>
      <c r="H96" s="30">
        <v>264979.39276799996</v>
      </c>
      <c r="J96" s="45">
        <f>D96+D120+D121</f>
        <v>229500</v>
      </c>
      <c r="K96" s="45">
        <f>E96+E120+E121</f>
        <v>317322</v>
      </c>
    </row>
    <row r="97" spans="1:11" ht="15.75" customHeight="1" x14ac:dyDescent="0.3">
      <c r="A97" s="31" t="s">
        <v>91</v>
      </c>
      <c r="B97" s="30"/>
      <c r="C97" s="30"/>
      <c r="D97" s="30">
        <v>0</v>
      </c>
      <c r="E97" s="30">
        <v>0</v>
      </c>
      <c r="F97" s="30">
        <v>0</v>
      </c>
      <c r="G97" s="30">
        <v>0</v>
      </c>
      <c r="H97" s="30">
        <v>0</v>
      </c>
      <c r="J97" s="45">
        <f>J96*1.5375</f>
        <v>352856.25</v>
      </c>
      <c r="K97" s="45">
        <f>K96*1.5375</f>
        <v>487882.57500000001</v>
      </c>
    </row>
    <row r="98" spans="1:11" ht="15.75" customHeight="1" x14ac:dyDescent="0.3">
      <c r="A98" s="31" t="s">
        <v>92</v>
      </c>
      <c r="B98" s="30"/>
      <c r="C98" s="30"/>
      <c r="D98" s="30">
        <v>0</v>
      </c>
      <c r="E98" s="30">
        <v>0</v>
      </c>
      <c r="F98" s="30">
        <v>0</v>
      </c>
      <c r="G98" s="30">
        <v>0</v>
      </c>
      <c r="H98" s="30">
        <v>0</v>
      </c>
      <c r="J98" s="45">
        <f>J97+D148+D170+D183</f>
        <v>405356.25</v>
      </c>
      <c r="K98" s="45">
        <f>K97+E148+E170+E183</f>
        <v>565782.57499999995</v>
      </c>
    </row>
    <row r="99" spans="1:11" ht="15.75" customHeight="1" x14ac:dyDescent="0.3">
      <c r="A99" s="31" t="s">
        <v>93</v>
      </c>
      <c r="B99" s="30"/>
      <c r="C99" s="30"/>
      <c r="D99" s="30">
        <v>193800</v>
      </c>
      <c r="E99" s="30">
        <v>296514</v>
      </c>
      <c r="F99" s="30">
        <v>302444.27999999997</v>
      </c>
      <c r="G99" s="30">
        <v>308493.16560000001</v>
      </c>
      <c r="H99" s="30">
        <v>314663.02891200001</v>
      </c>
    </row>
    <row r="100" spans="1:11" ht="15.75" customHeight="1" x14ac:dyDescent="0.3">
      <c r="A100" s="31" t="s">
        <v>94</v>
      </c>
      <c r="B100" s="32"/>
      <c r="C100" s="32"/>
      <c r="D100" s="32">
        <v>63840</v>
      </c>
      <c r="E100" s="32">
        <v>65116.800000000003</v>
      </c>
      <c r="F100" s="32">
        <v>66419.135999999999</v>
      </c>
      <c r="G100" s="32">
        <v>67747.518720000007</v>
      </c>
      <c r="H100" s="32">
        <v>69102.469094400003</v>
      </c>
    </row>
    <row r="101" spans="1:11" ht="15.75" customHeight="1" x14ac:dyDescent="0.3">
      <c r="A101" s="31" t="s">
        <v>95</v>
      </c>
      <c r="B101" s="30"/>
      <c r="C101" s="30"/>
      <c r="D101" s="30">
        <v>0</v>
      </c>
      <c r="E101" s="30">
        <v>0</v>
      </c>
      <c r="F101" s="30">
        <v>0</v>
      </c>
      <c r="G101" s="30">
        <v>0</v>
      </c>
      <c r="H101" s="30">
        <v>0</v>
      </c>
    </row>
    <row r="102" spans="1:11" ht="15.75" customHeight="1" x14ac:dyDescent="0.3">
      <c r="A102" s="31" t="s">
        <v>96</v>
      </c>
      <c r="B102" s="32"/>
      <c r="C102" s="32"/>
      <c r="D102" s="32">
        <v>31920</v>
      </c>
      <c r="E102" s="32">
        <v>32558.400000000001</v>
      </c>
      <c r="F102" s="32">
        <v>66419.135999999999</v>
      </c>
      <c r="G102" s="32">
        <v>135495.03744000001</v>
      </c>
      <c r="H102" s="32">
        <v>138204.93818880001</v>
      </c>
    </row>
    <row r="103" spans="1:11" ht="15.75" customHeight="1" x14ac:dyDescent="0.3">
      <c r="A103" s="31" t="s">
        <v>97</v>
      </c>
      <c r="B103" s="32"/>
      <c r="C103" s="32"/>
      <c r="D103" s="32">
        <v>30400</v>
      </c>
      <c r="E103" s="32">
        <v>31007.999999999996</v>
      </c>
      <c r="F103" s="32">
        <v>31628.16</v>
      </c>
      <c r="G103" s="32">
        <v>32260.7232</v>
      </c>
      <c r="H103" s="32">
        <v>32905.937664000005</v>
      </c>
    </row>
    <row r="104" spans="1:11" ht="15.75" customHeight="1" x14ac:dyDescent="0.3">
      <c r="A104" s="31" t="s">
        <v>98</v>
      </c>
      <c r="B104" s="30"/>
      <c r="C104" s="30"/>
      <c r="D104" s="30">
        <v>0</v>
      </c>
      <c r="E104" s="30">
        <v>0</v>
      </c>
      <c r="F104" s="30">
        <v>0</v>
      </c>
      <c r="G104" s="30">
        <v>0</v>
      </c>
      <c r="H104" s="30">
        <v>0</v>
      </c>
    </row>
    <row r="105" spans="1:11" ht="15.75" customHeight="1" x14ac:dyDescent="0.3">
      <c r="A105" s="31" t="s">
        <v>51</v>
      </c>
      <c r="B105" s="30"/>
      <c r="C105" s="30"/>
      <c r="D105" s="30">
        <v>40800</v>
      </c>
      <c r="E105" s="30">
        <v>41616</v>
      </c>
      <c r="F105" s="30">
        <v>42448.32</v>
      </c>
      <c r="G105" s="30">
        <v>43297.286399999997</v>
      </c>
      <c r="H105" s="30">
        <v>44163.232127999996</v>
      </c>
    </row>
    <row r="106" spans="1:11" ht="15.75" customHeight="1" x14ac:dyDescent="0.3">
      <c r="A106" s="31" t="s">
        <v>99</v>
      </c>
      <c r="B106" s="30"/>
      <c r="C106" s="30"/>
      <c r="D106" s="30">
        <v>0</v>
      </c>
      <c r="E106" s="30">
        <v>0</v>
      </c>
      <c r="F106" s="30">
        <v>0</v>
      </c>
      <c r="G106" s="30">
        <v>0</v>
      </c>
      <c r="H106" s="30">
        <v>0</v>
      </c>
    </row>
    <row r="107" spans="1:11" ht="15.75" customHeight="1" x14ac:dyDescent="0.3">
      <c r="A107" s="31" t="s">
        <v>100</v>
      </c>
      <c r="B107" s="30"/>
      <c r="C107" s="30"/>
      <c r="D107" s="30">
        <v>0</v>
      </c>
      <c r="E107" s="30">
        <v>0</v>
      </c>
      <c r="F107" s="30">
        <v>0</v>
      </c>
      <c r="G107" s="30">
        <v>0</v>
      </c>
      <c r="H107" s="30">
        <v>0</v>
      </c>
    </row>
    <row r="108" spans="1:11" ht="15.75" customHeight="1" x14ac:dyDescent="0.3">
      <c r="A108" s="31" t="s">
        <v>55</v>
      </c>
      <c r="B108" s="30"/>
      <c r="C108" s="30"/>
      <c r="D108" s="30">
        <v>0</v>
      </c>
      <c r="E108" s="30">
        <v>0</v>
      </c>
      <c r="F108" s="30">
        <v>0</v>
      </c>
      <c r="G108" s="30">
        <v>0</v>
      </c>
      <c r="H108" s="30">
        <v>0</v>
      </c>
    </row>
    <row r="109" spans="1:11" ht="15.75" customHeight="1" x14ac:dyDescent="0.3">
      <c r="A109" s="34" t="s">
        <v>101</v>
      </c>
      <c r="B109" s="30"/>
      <c r="C109" s="30"/>
      <c r="D109" s="30">
        <v>0</v>
      </c>
      <c r="E109" s="30">
        <v>0</v>
      </c>
      <c r="F109" s="30">
        <v>0</v>
      </c>
      <c r="G109" s="30">
        <v>0</v>
      </c>
      <c r="H109" s="30">
        <v>0</v>
      </c>
    </row>
    <row r="110" spans="1:11" ht="15.75" customHeight="1" x14ac:dyDescent="0.3">
      <c r="A110" s="43" t="s">
        <v>102</v>
      </c>
      <c r="B110" s="44">
        <f t="shared" ref="B110:C110" si="25">SUM(B94:B109)</f>
        <v>0</v>
      </c>
      <c r="C110" s="44">
        <f t="shared" si="25"/>
        <v>0</v>
      </c>
      <c r="D110" s="44">
        <f t="shared" ref="D110:H110" si="26">SUM(D94:D109)</f>
        <v>748360</v>
      </c>
      <c r="E110" s="44">
        <f t="shared" si="26"/>
        <v>945397.20000000007</v>
      </c>
      <c r="F110" s="44">
        <f t="shared" si="26"/>
        <v>1082411.352</v>
      </c>
      <c r="G110" s="44">
        <f t="shared" si="26"/>
        <v>1269225.9921600001</v>
      </c>
      <c r="H110" s="44">
        <f t="shared" si="26"/>
        <v>1294610.5120031999</v>
      </c>
    </row>
    <row r="111" spans="1:11" ht="15.75" customHeight="1" x14ac:dyDescent="0.3">
      <c r="A111" s="29" t="s">
        <v>103</v>
      </c>
      <c r="B111" s="30"/>
      <c r="C111" s="30"/>
      <c r="D111" s="30">
        <f>D110*0.3775</f>
        <v>282505.90000000002</v>
      </c>
      <c r="E111" s="30">
        <f t="shared" ref="E111" si="27">E110*0.3775</f>
        <v>356887.44300000003</v>
      </c>
      <c r="F111" s="30">
        <f t="shared" ref="F111" si="28">F110*0.3775</f>
        <v>408610.28537999996</v>
      </c>
      <c r="G111" s="30">
        <f t="shared" ref="G111" si="29">G110*0.3775</f>
        <v>479132.81204040005</v>
      </c>
      <c r="H111" s="30">
        <f t="shared" ref="H111" si="30">H110*0.3775</f>
        <v>488715.46828120796</v>
      </c>
    </row>
    <row r="112" spans="1:11" ht="15.75" customHeight="1" x14ac:dyDescent="0.3">
      <c r="A112" s="31" t="s">
        <v>104</v>
      </c>
      <c r="B112" s="32"/>
      <c r="C112" s="32"/>
      <c r="D112" s="32">
        <v>119737.60000000001</v>
      </c>
      <c r="E112" s="32">
        <v>155990.53800000003</v>
      </c>
      <c r="F112" s="32">
        <v>184009.92984</v>
      </c>
      <c r="G112" s="32">
        <v>228460.67858880002</v>
      </c>
      <c r="H112" s="32">
        <v>239502.94472059197</v>
      </c>
      <c r="J112" s="26">
        <f>(D112+D111)/D110</f>
        <v>0.53749999999999998</v>
      </c>
    </row>
    <row r="113" spans="1:8" ht="15.75" customHeight="1" x14ac:dyDescent="0.3">
      <c r="A113" s="31" t="s">
        <v>105</v>
      </c>
      <c r="B113" s="32"/>
      <c r="C113" s="32"/>
      <c r="D113" s="32">
        <f>14750*0</f>
        <v>0</v>
      </c>
      <c r="E113" s="32">
        <v>18250</v>
      </c>
      <c r="F113" s="32">
        <v>20500</v>
      </c>
      <c r="G113" s="32">
        <v>24000</v>
      </c>
      <c r="H113" s="32">
        <v>24000</v>
      </c>
    </row>
    <row r="114" spans="1:8" ht="15.75" customHeight="1" x14ac:dyDescent="0.3">
      <c r="A114" s="31" t="s">
        <v>106</v>
      </c>
      <c r="B114" s="32"/>
      <c r="C114" s="32"/>
      <c r="D114" s="32">
        <v>2400</v>
      </c>
      <c r="E114" s="32">
        <v>2700</v>
      </c>
      <c r="F114" s="32">
        <v>3000</v>
      </c>
      <c r="G114" s="32">
        <v>3450</v>
      </c>
      <c r="H114" s="32">
        <v>3450</v>
      </c>
    </row>
    <row r="115" spans="1:8" ht="15.75" customHeight="1" x14ac:dyDescent="0.3">
      <c r="A115" s="31" t="s">
        <v>107</v>
      </c>
      <c r="B115" s="32"/>
      <c r="C115" s="32"/>
      <c r="D115" s="32"/>
      <c r="E115" s="32"/>
      <c r="F115" s="32"/>
      <c r="G115" s="32"/>
      <c r="H115" s="32"/>
    </row>
    <row r="116" spans="1:8" ht="15.75" customHeight="1" x14ac:dyDescent="0.3">
      <c r="A116" s="34" t="s">
        <v>108</v>
      </c>
      <c r="B116" s="33"/>
      <c r="C116" s="33"/>
      <c r="D116" s="33">
        <v>0</v>
      </c>
      <c r="E116" s="33">
        <v>0</v>
      </c>
      <c r="F116" s="33">
        <v>0</v>
      </c>
      <c r="G116" s="33">
        <v>0</v>
      </c>
      <c r="H116" s="33">
        <v>0</v>
      </c>
    </row>
    <row r="117" spans="1:8" ht="15.75" customHeight="1" x14ac:dyDescent="0.3">
      <c r="A117" s="43" t="s">
        <v>109</v>
      </c>
      <c r="B117" s="44">
        <f t="shared" ref="B117:C117" si="31">SUM(B111:B116)</f>
        <v>0</v>
      </c>
      <c r="C117" s="44">
        <f t="shared" si="31"/>
        <v>0</v>
      </c>
      <c r="D117" s="44">
        <f t="shared" ref="D117:H117" si="32">SUM(D111:D116)</f>
        <v>404643.5</v>
      </c>
      <c r="E117" s="44">
        <f t="shared" si="32"/>
        <v>533827.98100000003</v>
      </c>
      <c r="F117" s="44">
        <f t="shared" si="32"/>
        <v>616120.2152199999</v>
      </c>
      <c r="G117" s="44">
        <f t="shared" si="32"/>
        <v>735043.49062920013</v>
      </c>
      <c r="H117" s="44">
        <f t="shared" si="32"/>
        <v>755668.41300179996</v>
      </c>
    </row>
    <row r="118" spans="1:8" ht="15.75" customHeight="1" x14ac:dyDescent="0.3">
      <c r="A118" s="8"/>
      <c r="B118" s="45"/>
      <c r="C118" s="45"/>
      <c r="D118" s="45"/>
      <c r="E118" s="45"/>
      <c r="F118" s="45"/>
      <c r="G118" s="45"/>
      <c r="H118" s="45"/>
    </row>
    <row r="119" spans="1:8" ht="15.75" customHeight="1" x14ac:dyDescent="0.3">
      <c r="A119" s="41" t="s">
        <v>110</v>
      </c>
      <c r="B119" s="46" t="str">
        <f>B1</f>
        <v>26-27</v>
      </c>
      <c r="C119" s="46" t="str">
        <f t="shared" ref="C119:H119" si="33">C1</f>
        <v>27-28</v>
      </c>
      <c r="D119" s="46" t="str">
        <f t="shared" si="33"/>
        <v>28-29</v>
      </c>
      <c r="E119" s="46" t="str">
        <f t="shared" si="33"/>
        <v>29-30</v>
      </c>
      <c r="F119" s="46" t="str">
        <f t="shared" si="33"/>
        <v>30-31</v>
      </c>
      <c r="G119" s="46" t="str">
        <f t="shared" si="33"/>
        <v>31-32</v>
      </c>
      <c r="H119" s="46" t="str">
        <f t="shared" si="33"/>
        <v>32-33</v>
      </c>
    </row>
    <row r="120" spans="1:8" ht="15.75" customHeight="1" x14ac:dyDescent="0.3">
      <c r="A120" s="29" t="s">
        <v>111</v>
      </c>
      <c r="B120" s="30"/>
      <c r="C120" s="30"/>
      <c r="D120" s="30">
        <v>76500</v>
      </c>
      <c r="E120" s="30">
        <v>78030</v>
      </c>
      <c r="F120" s="30">
        <v>159181.20000000001</v>
      </c>
      <c r="G120" s="30">
        <v>162364.82400000002</v>
      </c>
      <c r="H120" s="30">
        <v>165612.12048000001</v>
      </c>
    </row>
    <row r="121" spans="1:8" ht="15.75" customHeight="1" x14ac:dyDescent="0.3">
      <c r="A121" s="31" t="s">
        <v>112</v>
      </c>
      <c r="B121" s="30"/>
      <c r="C121" s="30"/>
      <c r="D121" s="30">
        <v>71400</v>
      </c>
      <c r="E121" s="30">
        <v>72828</v>
      </c>
      <c r="F121" s="30">
        <v>74284.56</v>
      </c>
      <c r="G121" s="30">
        <v>75770.251199999999</v>
      </c>
      <c r="H121" s="30">
        <v>77285.656224000006</v>
      </c>
    </row>
    <row r="122" spans="1:8" ht="15.75" customHeight="1" x14ac:dyDescent="0.3">
      <c r="A122" s="31" t="s">
        <v>113</v>
      </c>
      <c r="B122" s="32"/>
      <c r="C122" s="32"/>
      <c r="D122" s="32">
        <f>63000*(D36-D28)+0</f>
        <v>2394000</v>
      </c>
      <c r="E122" s="32">
        <f>(63000*1.02)*(E36-E28)+0</f>
        <v>3148740</v>
      </c>
      <c r="F122" s="32">
        <f>(63000*1.02*1.02)*(F36-F28)+0</f>
        <v>3932712</v>
      </c>
      <c r="G122" s="32">
        <f>(63000*1.02*1.02*1.02)*(G36-G28)+0</f>
        <v>4211934.5519999992</v>
      </c>
      <c r="H122" s="32">
        <f>(63000*1.02*1.02*1.02*1.02)*(H36-H28)+0</f>
        <v>4705332.5995199997</v>
      </c>
    </row>
    <row r="123" spans="1:8" ht="15.75" customHeight="1" x14ac:dyDescent="0.3">
      <c r="A123" s="31" t="s">
        <v>25</v>
      </c>
      <c r="B123" s="32"/>
      <c r="C123" s="32"/>
      <c r="D123" s="32">
        <f>63000*(D28)+0</f>
        <v>252000</v>
      </c>
      <c r="E123" s="32">
        <f>(63000*1.02)*(E28)+0</f>
        <v>321300</v>
      </c>
      <c r="F123" s="32">
        <f>(63000*1.02*1.02)*(F28)+0</f>
        <v>393271.19999999995</v>
      </c>
      <c r="G123" s="32">
        <f>(63000*1.02*1.02*1.02)*(G28)+0</f>
        <v>467992.72799999994</v>
      </c>
      <c r="H123" s="32">
        <f>(63000*1.02*1.02*1.02*1.02)*(H28)+0</f>
        <v>545545.80863999994</v>
      </c>
    </row>
    <row r="124" spans="1:8" ht="15.75" customHeight="1" x14ac:dyDescent="0.3">
      <c r="A124" s="31" t="s">
        <v>115</v>
      </c>
      <c r="B124" s="32"/>
      <c r="C124" s="32"/>
      <c r="D124" s="32">
        <f>(20*8*190)*(D50+D52)</f>
        <v>121600</v>
      </c>
      <c r="E124" s="32">
        <f>(20.25*8*190)*(E50+E52)</f>
        <v>123120</v>
      </c>
      <c r="F124" s="32">
        <f>(20.5*8*190)*(F50+F52)</f>
        <v>311600</v>
      </c>
      <c r="G124" s="32">
        <f>(20.75*8*190)*(G50+G52)</f>
        <v>346940</v>
      </c>
      <c r="H124" s="32">
        <f>(21*8*190)*(H50+H52)</f>
        <v>383040</v>
      </c>
    </row>
    <row r="125" spans="1:8" ht="15.75" customHeight="1" x14ac:dyDescent="0.3">
      <c r="A125" s="34" t="s">
        <v>56</v>
      </c>
      <c r="B125" s="33"/>
      <c r="C125" s="33"/>
      <c r="D125" s="33">
        <v>31500</v>
      </c>
      <c r="E125" s="33">
        <v>32130</v>
      </c>
      <c r="F125" s="33">
        <v>32772.6</v>
      </c>
      <c r="G125" s="33">
        <v>33428.051999999996</v>
      </c>
      <c r="H125" s="33">
        <v>34096.613039999997</v>
      </c>
    </row>
    <row r="126" spans="1:8" ht="15.75" customHeight="1" x14ac:dyDescent="0.3">
      <c r="A126" s="47" t="s">
        <v>116</v>
      </c>
      <c r="B126" s="44">
        <f t="shared" ref="B126:C126" si="34">SUM(B120:B125)</f>
        <v>0</v>
      </c>
      <c r="C126" s="44">
        <f t="shared" si="34"/>
        <v>0</v>
      </c>
      <c r="D126" s="44">
        <f t="shared" ref="D126:H126" si="35">SUM(D120:D125)</f>
        <v>2947000</v>
      </c>
      <c r="E126" s="44">
        <f t="shared" si="35"/>
        <v>3776148</v>
      </c>
      <c r="F126" s="44">
        <f t="shared" si="35"/>
        <v>4903821.5599999996</v>
      </c>
      <c r="G126" s="44">
        <f t="shared" si="35"/>
        <v>5298430.4071999993</v>
      </c>
      <c r="H126" s="44">
        <f t="shared" si="35"/>
        <v>5910912.7979039997</v>
      </c>
    </row>
    <row r="127" spans="1:8" ht="15.75" customHeight="1" x14ac:dyDescent="0.3">
      <c r="A127" s="29" t="s">
        <v>117</v>
      </c>
      <c r="B127" s="30"/>
      <c r="C127" s="30"/>
      <c r="D127" s="30">
        <f>D126*0.3775</f>
        <v>1112492.5</v>
      </c>
      <c r="E127" s="30">
        <f t="shared" ref="E127:H127" si="36">E126*0.3775</f>
        <v>1425495.87</v>
      </c>
      <c r="F127" s="30">
        <f t="shared" si="36"/>
        <v>1851192.6388999999</v>
      </c>
      <c r="G127" s="30">
        <f t="shared" si="36"/>
        <v>2000157.4787179998</v>
      </c>
      <c r="H127" s="30">
        <f t="shared" si="36"/>
        <v>2231369.5812087599</v>
      </c>
    </row>
    <row r="128" spans="1:8" ht="15.75" customHeight="1" x14ac:dyDescent="0.3">
      <c r="A128" s="31" t="s">
        <v>104</v>
      </c>
      <c r="B128" s="32"/>
      <c r="C128" s="32"/>
      <c r="D128" s="32">
        <v>454963.6</v>
      </c>
      <c r="E128" s="32">
        <v>634432.8600000001</v>
      </c>
      <c r="F128" s="32">
        <v>788677.57019999996</v>
      </c>
      <c r="G128" s="32">
        <v>835618.26832400006</v>
      </c>
      <c r="H128" s="32">
        <v>921187.47590567998</v>
      </c>
    </row>
    <row r="129" spans="1:8" ht="15.75" customHeight="1" x14ac:dyDescent="0.3">
      <c r="A129" s="31" t="s">
        <v>105</v>
      </c>
      <c r="B129" s="32"/>
      <c r="C129" s="32"/>
      <c r="D129" s="32">
        <f>61000*0</f>
        <v>0</v>
      </c>
      <c r="E129" s="32">
        <v>74750</v>
      </c>
      <c r="F129" s="32">
        <v>92500</v>
      </c>
      <c r="G129" s="32">
        <v>97500</v>
      </c>
      <c r="H129" s="32">
        <v>106750</v>
      </c>
    </row>
    <row r="130" spans="1:8" ht="15.75" customHeight="1" x14ac:dyDescent="0.3">
      <c r="A130" s="31" t="s">
        <v>106</v>
      </c>
      <c r="B130" s="32"/>
      <c r="C130" s="32"/>
      <c r="D130" s="32">
        <v>8325</v>
      </c>
      <c r="E130" s="32">
        <v>9975</v>
      </c>
      <c r="F130" s="32">
        <v>12225</v>
      </c>
      <c r="G130" s="32">
        <v>12825</v>
      </c>
      <c r="H130" s="32">
        <v>14025</v>
      </c>
    </row>
    <row r="131" spans="1:8" ht="15.75" customHeight="1" x14ac:dyDescent="0.3">
      <c r="A131" s="31" t="s">
        <v>118</v>
      </c>
      <c r="B131" s="32"/>
      <c r="C131" s="32"/>
      <c r="D131" s="32"/>
      <c r="E131" s="32"/>
      <c r="F131" s="32"/>
      <c r="G131" s="32"/>
      <c r="H131" s="32"/>
    </row>
    <row r="132" spans="1:8" ht="15.75" customHeight="1" x14ac:dyDescent="0.3">
      <c r="A132" s="34" t="s">
        <v>108</v>
      </c>
      <c r="B132" s="33"/>
      <c r="C132" s="33"/>
      <c r="D132" s="33">
        <v>5000</v>
      </c>
      <c r="E132" s="33">
        <v>5000</v>
      </c>
      <c r="F132" s="33">
        <v>5000</v>
      </c>
      <c r="G132" s="33">
        <v>5000</v>
      </c>
      <c r="H132" s="33">
        <v>5000</v>
      </c>
    </row>
    <row r="133" spans="1:8" ht="15.75" customHeight="1" x14ac:dyDescent="0.3">
      <c r="A133" s="43" t="s">
        <v>119</v>
      </c>
      <c r="B133" s="44">
        <f t="shared" ref="B133:C133" si="37">SUM(B127:B132)</f>
        <v>0</v>
      </c>
      <c r="C133" s="44">
        <f t="shared" si="37"/>
        <v>0</v>
      </c>
      <c r="D133" s="44">
        <f t="shared" ref="D133:H133" si="38">SUM(D127:D132)</f>
        <v>1580781.1</v>
      </c>
      <c r="E133" s="44">
        <f t="shared" si="38"/>
        <v>2149653.7300000004</v>
      </c>
      <c r="F133" s="44">
        <f t="shared" si="38"/>
        <v>2749595.2090999996</v>
      </c>
      <c r="G133" s="44">
        <f t="shared" si="38"/>
        <v>2951100.7470419998</v>
      </c>
      <c r="H133" s="44">
        <f t="shared" si="38"/>
        <v>3278332.05711444</v>
      </c>
    </row>
    <row r="134" spans="1:8" ht="15.75" customHeight="1" x14ac:dyDescent="0.3">
      <c r="A134" s="8"/>
      <c r="B134" s="45"/>
      <c r="C134" s="45"/>
      <c r="D134" s="45"/>
      <c r="E134" s="45"/>
      <c r="F134" s="45"/>
      <c r="G134" s="45"/>
      <c r="H134" s="45"/>
    </row>
    <row r="135" spans="1:8" ht="15.75" customHeight="1" x14ac:dyDescent="0.3">
      <c r="A135" s="48" t="s">
        <v>120</v>
      </c>
      <c r="B135" s="46" t="str">
        <f>B1</f>
        <v>26-27</v>
      </c>
      <c r="C135" s="46" t="str">
        <f t="shared" ref="C135:H135" si="39">C1</f>
        <v>27-28</v>
      </c>
      <c r="D135" s="46" t="str">
        <f t="shared" si="39"/>
        <v>28-29</v>
      </c>
      <c r="E135" s="46" t="str">
        <f t="shared" si="39"/>
        <v>29-30</v>
      </c>
      <c r="F135" s="46" t="str">
        <f t="shared" si="39"/>
        <v>30-31</v>
      </c>
      <c r="G135" s="46" t="str">
        <f t="shared" si="39"/>
        <v>31-32</v>
      </c>
      <c r="H135" s="46" t="str">
        <f t="shared" si="39"/>
        <v>32-33</v>
      </c>
    </row>
    <row r="136" spans="1:8" ht="15.75" customHeight="1" x14ac:dyDescent="0.3">
      <c r="A136" s="29" t="s">
        <v>121</v>
      </c>
      <c r="B136" s="30"/>
      <c r="C136" s="30"/>
      <c r="D136" s="30">
        <v>22100</v>
      </c>
      <c r="E136" s="30">
        <v>27800</v>
      </c>
      <c r="F136" s="30">
        <v>308250</v>
      </c>
      <c r="G136" s="30">
        <v>342000</v>
      </c>
      <c r="H136" s="30">
        <v>353250</v>
      </c>
    </row>
    <row r="137" spans="1:8" ht="15.75" customHeight="1" x14ac:dyDescent="0.3">
      <c r="A137" s="31" t="s">
        <v>122</v>
      </c>
      <c r="B137" s="32"/>
      <c r="C137" s="32"/>
      <c r="D137" s="32">
        <v>0</v>
      </c>
      <c r="E137" s="32">
        <v>0</v>
      </c>
      <c r="F137" s="32">
        <v>0</v>
      </c>
      <c r="G137" s="32">
        <v>30000</v>
      </c>
      <c r="H137" s="32">
        <v>38316</v>
      </c>
    </row>
    <row r="138" spans="1:8" ht="15.75" customHeight="1" x14ac:dyDescent="0.3">
      <c r="A138" s="49" t="s">
        <v>123</v>
      </c>
      <c r="B138" s="32"/>
      <c r="C138" s="32"/>
      <c r="D138" s="32">
        <v>500000</v>
      </c>
      <c r="E138" s="32">
        <v>400000</v>
      </c>
      <c r="F138" s="32">
        <v>0</v>
      </c>
      <c r="G138" s="32">
        <v>0</v>
      </c>
      <c r="H138" s="32">
        <v>0</v>
      </c>
    </row>
    <row r="139" spans="1:8" ht="15.75" customHeight="1" x14ac:dyDescent="0.3">
      <c r="A139" s="49" t="s">
        <v>124</v>
      </c>
      <c r="B139" s="32"/>
      <c r="C139" s="32"/>
      <c r="D139" s="32">
        <v>37128</v>
      </c>
      <c r="E139" s="32">
        <v>46704</v>
      </c>
      <c r="F139" s="32">
        <v>57540</v>
      </c>
      <c r="G139" s="32">
        <v>63840</v>
      </c>
      <c r="H139" s="32">
        <v>65940</v>
      </c>
    </row>
    <row r="140" spans="1:8" ht="15.75" customHeight="1" x14ac:dyDescent="0.3">
      <c r="A140" s="49" t="s">
        <v>125</v>
      </c>
      <c r="B140" s="32"/>
      <c r="C140" s="32"/>
      <c r="D140" s="32">
        <v>7072</v>
      </c>
      <c r="E140" s="32">
        <v>8896</v>
      </c>
      <c r="F140" s="32">
        <v>10960</v>
      </c>
      <c r="G140" s="32">
        <v>12160</v>
      </c>
      <c r="H140" s="32">
        <v>12560</v>
      </c>
    </row>
    <row r="141" spans="1:8" ht="15.75" customHeight="1" x14ac:dyDescent="0.3">
      <c r="A141" s="50" t="s">
        <v>126</v>
      </c>
      <c r="B141" s="33"/>
      <c r="C141" s="33"/>
      <c r="D141" s="33">
        <v>1500</v>
      </c>
      <c r="E141" s="33">
        <v>6630</v>
      </c>
      <c r="F141" s="33">
        <v>8340</v>
      </c>
      <c r="G141" s="33">
        <v>10275</v>
      </c>
      <c r="H141" s="33">
        <v>11400</v>
      </c>
    </row>
    <row r="142" spans="1:8" ht="15.75" customHeight="1" x14ac:dyDescent="0.3">
      <c r="A142" s="43" t="s">
        <v>127</v>
      </c>
      <c r="B142" s="44">
        <f>SUM(B136:B141)</f>
        <v>0</v>
      </c>
      <c r="C142" s="44">
        <f t="shared" ref="C142" si="40">SUM(C136:C141)</f>
        <v>0</v>
      </c>
      <c r="D142" s="44">
        <f>SUM(D136:D141)</f>
        <v>567800</v>
      </c>
      <c r="E142" s="44">
        <f t="shared" ref="E142:H142" si="41">SUM(E136:E141)</f>
        <v>490030</v>
      </c>
      <c r="F142" s="44">
        <f t="shared" si="41"/>
        <v>385090</v>
      </c>
      <c r="G142" s="44">
        <f t="shared" si="41"/>
        <v>458275</v>
      </c>
      <c r="H142" s="44">
        <f t="shared" si="41"/>
        <v>481466</v>
      </c>
    </row>
    <row r="143" spans="1:8" ht="15.75" customHeight="1" x14ac:dyDescent="0.3">
      <c r="A143" s="8"/>
      <c r="B143" s="45"/>
      <c r="C143" s="45"/>
      <c r="D143" s="45"/>
      <c r="E143" s="45"/>
      <c r="F143" s="45"/>
      <c r="G143" s="45"/>
      <c r="H143" s="45"/>
    </row>
    <row r="144" spans="1:8" ht="15.75" customHeight="1" x14ac:dyDescent="0.3">
      <c r="A144" s="48" t="s">
        <v>128</v>
      </c>
      <c r="B144" s="46" t="str">
        <f>B1</f>
        <v>26-27</v>
      </c>
      <c r="C144" s="46" t="str">
        <f t="shared" ref="C144:H144" si="42">C1</f>
        <v>27-28</v>
      </c>
      <c r="D144" s="46" t="str">
        <f t="shared" si="42"/>
        <v>28-29</v>
      </c>
      <c r="E144" s="46" t="str">
        <f t="shared" si="42"/>
        <v>29-30</v>
      </c>
      <c r="F144" s="46" t="str">
        <f t="shared" si="42"/>
        <v>30-31</v>
      </c>
      <c r="G144" s="46" t="str">
        <f t="shared" si="42"/>
        <v>31-32</v>
      </c>
      <c r="H144" s="46" t="str">
        <f t="shared" si="42"/>
        <v>32-33</v>
      </c>
    </row>
    <row r="145" spans="1:8" ht="15.75" customHeight="1" x14ac:dyDescent="0.3">
      <c r="A145" s="51" t="s">
        <v>129</v>
      </c>
      <c r="B145" s="30"/>
      <c r="C145" s="30"/>
      <c r="D145" s="30">
        <v>29172</v>
      </c>
      <c r="E145" s="30">
        <v>36696</v>
      </c>
      <c r="F145" s="30">
        <v>45210</v>
      </c>
      <c r="G145" s="30">
        <v>50160</v>
      </c>
      <c r="H145" s="30">
        <v>51810</v>
      </c>
    </row>
    <row r="146" spans="1:8" ht="15.75" customHeight="1" x14ac:dyDescent="0.3">
      <c r="A146" s="49" t="s">
        <v>125</v>
      </c>
      <c r="B146" s="32"/>
      <c r="C146" s="32"/>
      <c r="D146" s="32">
        <v>3536</v>
      </c>
      <c r="E146" s="32">
        <v>4448</v>
      </c>
      <c r="F146" s="32">
        <v>5480</v>
      </c>
      <c r="G146" s="32">
        <v>6080</v>
      </c>
      <c r="H146" s="32">
        <v>6280</v>
      </c>
    </row>
    <row r="147" spans="1:8" ht="15.75" customHeight="1" x14ac:dyDescent="0.3">
      <c r="A147" s="49" t="s">
        <v>130</v>
      </c>
      <c r="B147" s="32"/>
      <c r="C147" s="32"/>
      <c r="D147" s="32">
        <v>7956</v>
      </c>
      <c r="E147" s="32">
        <v>10008</v>
      </c>
      <c r="F147" s="32">
        <v>12330</v>
      </c>
      <c r="G147" s="32">
        <v>13680</v>
      </c>
      <c r="H147" s="32">
        <v>14130</v>
      </c>
    </row>
    <row r="148" spans="1:8" ht="15.75" customHeight="1" x14ac:dyDescent="0.3">
      <c r="A148" s="49" t="s">
        <v>131</v>
      </c>
      <c r="B148" s="32"/>
      <c r="C148" s="32"/>
      <c r="D148" s="32">
        <v>22500</v>
      </c>
      <c r="E148" s="32">
        <v>50400</v>
      </c>
      <c r="F148" s="32">
        <v>84150</v>
      </c>
      <c r="G148" s="32">
        <v>117900</v>
      </c>
      <c r="H148" s="32">
        <v>129150</v>
      </c>
    </row>
    <row r="149" spans="1:8" ht="15.75" customHeight="1" x14ac:dyDescent="0.3">
      <c r="A149" s="50" t="s">
        <v>132</v>
      </c>
      <c r="B149" s="33"/>
      <c r="C149" s="33"/>
      <c r="D149" s="33">
        <v>44200</v>
      </c>
      <c r="E149" s="33">
        <v>55600</v>
      </c>
      <c r="F149" s="33">
        <v>68500</v>
      </c>
      <c r="G149" s="33">
        <v>76000</v>
      </c>
      <c r="H149" s="33">
        <v>78500</v>
      </c>
    </row>
    <row r="150" spans="1:8" ht="15.75" customHeight="1" x14ac:dyDescent="0.3">
      <c r="A150" s="43" t="s">
        <v>127</v>
      </c>
      <c r="B150" s="44">
        <f t="shared" ref="B150:C150" si="43">SUM(B145:B149)</f>
        <v>0</v>
      </c>
      <c r="C150" s="44">
        <f t="shared" si="43"/>
        <v>0</v>
      </c>
      <c r="D150" s="44">
        <f t="shared" ref="D150:H150" si="44">SUM(D145:D149)</f>
        <v>107364</v>
      </c>
      <c r="E150" s="44">
        <f t="shared" si="44"/>
        <v>157152</v>
      </c>
      <c r="F150" s="44">
        <f t="shared" si="44"/>
        <v>215670</v>
      </c>
      <c r="G150" s="44">
        <f t="shared" si="44"/>
        <v>263820</v>
      </c>
      <c r="H150" s="44">
        <f t="shared" si="44"/>
        <v>279870</v>
      </c>
    </row>
    <row r="151" spans="1:8" ht="15.75" customHeight="1" x14ac:dyDescent="0.3">
      <c r="A151" s="8"/>
      <c r="B151" s="45"/>
      <c r="C151" s="45"/>
      <c r="D151" s="45"/>
      <c r="E151" s="45"/>
      <c r="F151" s="45"/>
      <c r="G151" s="45"/>
      <c r="H151" s="45"/>
    </row>
    <row r="152" spans="1:8" ht="15.75" customHeight="1" x14ac:dyDescent="0.3">
      <c r="A152" s="48" t="s">
        <v>133</v>
      </c>
      <c r="B152" s="46" t="str">
        <f>B1</f>
        <v>26-27</v>
      </c>
      <c r="C152" s="46" t="str">
        <f t="shared" ref="C152:H152" si="45">C1</f>
        <v>27-28</v>
      </c>
      <c r="D152" s="46" t="str">
        <f t="shared" si="45"/>
        <v>28-29</v>
      </c>
      <c r="E152" s="46" t="str">
        <f t="shared" si="45"/>
        <v>29-30</v>
      </c>
      <c r="F152" s="46" t="str">
        <f t="shared" si="45"/>
        <v>30-31</v>
      </c>
      <c r="G152" s="46" t="str">
        <f t="shared" si="45"/>
        <v>31-32</v>
      </c>
      <c r="H152" s="46" t="str">
        <f t="shared" si="45"/>
        <v>32-33</v>
      </c>
    </row>
    <row r="153" spans="1:8" ht="15.75" customHeight="1" x14ac:dyDescent="0.3">
      <c r="A153" s="51" t="s">
        <v>134</v>
      </c>
      <c r="B153" s="30"/>
      <c r="C153" s="30">
        <v>0</v>
      </c>
      <c r="D153" s="30">
        <v>19500</v>
      </c>
      <c r="E153" s="30">
        <v>19890</v>
      </c>
      <c r="F153" s="30">
        <v>20287.8</v>
      </c>
      <c r="G153" s="30">
        <v>20693.556</v>
      </c>
      <c r="H153" s="30">
        <v>21107.42712</v>
      </c>
    </row>
    <row r="154" spans="1:8" ht="15.75" customHeight="1" x14ac:dyDescent="0.3">
      <c r="A154" s="49" t="s">
        <v>135</v>
      </c>
      <c r="B154" s="32"/>
      <c r="C154" s="32"/>
      <c r="D154" s="32">
        <v>222768</v>
      </c>
      <c r="E154" s="32">
        <v>280224</v>
      </c>
      <c r="F154" s="32">
        <v>345240</v>
      </c>
      <c r="G154" s="32">
        <v>383040</v>
      </c>
      <c r="H154" s="32">
        <v>395640</v>
      </c>
    </row>
    <row r="155" spans="1:8" ht="15.75" customHeight="1" x14ac:dyDescent="0.3">
      <c r="A155" s="49" t="s">
        <v>136</v>
      </c>
      <c r="B155" s="32"/>
      <c r="C155" s="32"/>
      <c r="D155" s="32">
        <v>63100</v>
      </c>
      <c r="E155" s="32">
        <v>86670</v>
      </c>
      <c r="F155" s="32">
        <v>112427.4</v>
      </c>
      <c r="G155" s="32">
        <v>120571.948</v>
      </c>
      <c r="H155" s="32">
        <v>135303.38696</v>
      </c>
    </row>
    <row r="156" spans="1:8" ht="15.75" customHeight="1" x14ac:dyDescent="0.3">
      <c r="A156" s="49" t="s">
        <v>137</v>
      </c>
      <c r="B156" s="32"/>
      <c r="C156" s="32"/>
      <c r="D156" s="32">
        <v>0</v>
      </c>
      <c r="E156" s="32">
        <v>0</v>
      </c>
      <c r="F156" s="32">
        <v>0</v>
      </c>
      <c r="G156" s="32">
        <v>0</v>
      </c>
      <c r="H156" s="32">
        <v>0</v>
      </c>
    </row>
    <row r="157" spans="1:8" ht="15.75" customHeight="1" x14ac:dyDescent="0.3">
      <c r="A157" s="49" t="s">
        <v>138</v>
      </c>
      <c r="B157" s="32"/>
      <c r="C157" s="32"/>
      <c r="D157" s="32">
        <v>44050.731074999989</v>
      </c>
      <c r="E157" s="32">
        <v>56797.537646249984</v>
      </c>
      <c r="F157" s="32">
        <v>71724.768201210914</v>
      </c>
      <c r="G157" s="32">
        <v>81567.291136851534</v>
      </c>
      <c r="H157" s="32">
        <v>86356.686356564693</v>
      </c>
    </row>
    <row r="158" spans="1:8" ht="15.75" customHeight="1" x14ac:dyDescent="0.3">
      <c r="A158" s="49" t="s">
        <v>139</v>
      </c>
      <c r="B158" s="32"/>
      <c r="C158" s="32"/>
      <c r="D158" s="32">
        <v>44050.731074999989</v>
      </c>
      <c r="E158" s="32">
        <v>56797.537646249984</v>
      </c>
      <c r="F158" s="32">
        <v>71724.768201210914</v>
      </c>
      <c r="G158" s="32">
        <v>81567.291136851534</v>
      </c>
      <c r="H158" s="32">
        <v>86356.686356564693</v>
      </c>
    </row>
    <row r="159" spans="1:8" ht="15.75" customHeight="1" x14ac:dyDescent="0.3">
      <c r="A159" s="50" t="s">
        <v>140</v>
      </c>
      <c r="B159" s="33"/>
      <c r="C159" s="33"/>
      <c r="D159" s="33">
        <v>6188</v>
      </c>
      <c r="E159" s="33">
        <v>7784</v>
      </c>
      <c r="F159" s="33">
        <v>9590</v>
      </c>
      <c r="G159" s="33">
        <v>10640</v>
      </c>
      <c r="H159" s="33">
        <v>10990</v>
      </c>
    </row>
    <row r="160" spans="1:8" ht="15.75" customHeight="1" x14ac:dyDescent="0.3">
      <c r="A160" s="43" t="s">
        <v>127</v>
      </c>
      <c r="B160" s="44">
        <f t="shared" ref="B160:C160" si="46">SUM(B153:B159)</f>
        <v>0</v>
      </c>
      <c r="C160" s="44">
        <f t="shared" si="46"/>
        <v>0</v>
      </c>
      <c r="D160" s="44">
        <f t="shared" ref="D160:H160" si="47">SUM(D153:D159)</f>
        <v>399657.46215000004</v>
      </c>
      <c r="E160" s="44">
        <f t="shared" si="47"/>
        <v>508163.07529249997</v>
      </c>
      <c r="F160" s="44">
        <f t="shared" si="47"/>
        <v>630994.73640242172</v>
      </c>
      <c r="G160" s="44">
        <f t="shared" si="47"/>
        <v>698080.08627370303</v>
      </c>
      <c r="H160" s="44">
        <f t="shared" si="47"/>
        <v>735754.18679312943</v>
      </c>
    </row>
    <row r="161" spans="1:8" ht="15.75" customHeight="1" x14ac:dyDescent="0.3">
      <c r="A161" s="8"/>
      <c r="B161" s="45"/>
      <c r="C161" s="45"/>
      <c r="D161" s="45"/>
      <c r="E161" s="45"/>
      <c r="F161" s="45"/>
      <c r="G161" s="45"/>
      <c r="H161" s="45"/>
    </row>
    <row r="162" spans="1:8" ht="15.75" customHeight="1" x14ac:dyDescent="0.3">
      <c r="A162" s="48" t="s">
        <v>141</v>
      </c>
      <c r="B162" s="46" t="str">
        <f>B1</f>
        <v>26-27</v>
      </c>
      <c r="C162" s="46" t="str">
        <f t="shared" ref="C162:H162" si="48">C1</f>
        <v>27-28</v>
      </c>
      <c r="D162" s="46" t="str">
        <f t="shared" si="48"/>
        <v>28-29</v>
      </c>
      <c r="E162" s="46" t="str">
        <f t="shared" si="48"/>
        <v>29-30</v>
      </c>
      <c r="F162" s="46" t="str">
        <f t="shared" si="48"/>
        <v>30-31</v>
      </c>
      <c r="G162" s="46" t="str">
        <f t="shared" si="48"/>
        <v>31-32</v>
      </c>
      <c r="H162" s="46" t="str">
        <f t="shared" si="48"/>
        <v>32-33</v>
      </c>
    </row>
    <row r="163" spans="1:8" ht="15.75" customHeight="1" x14ac:dyDescent="0.3">
      <c r="A163" s="51" t="s">
        <v>134</v>
      </c>
      <c r="B163" s="30"/>
      <c r="C163" s="30">
        <v>1665000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</row>
    <row r="164" spans="1:8" ht="15.75" customHeight="1" x14ac:dyDescent="0.3">
      <c r="A164" s="49" t="s">
        <v>142</v>
      </c>
      <c r="B164" s="32"/>
      <c r="C164" s="32"/>
      <c r="D164" s="32">
        <v>0</v>
      </c>
      <c r="E164" s="32">
        <v>0</v>
      </c>
      <c r="F164" s="32">
        <v>0</v>
      </c>
      <c r="G164" s="32">
        <v>0</v>
      </c>
      <c r="H164" s="32">
        <v>0</v>
      </c>
    </row>
    <row r="165" spans="1:8" ht="15.75" customHeight="1" x14ac:dyDescent="0.3">
      <c r="A165" s="49" t="s">
        <v>143</v>
      </c>
      <c r="B165" s="32"/>
      <c r="C165" s="32"/>
      <c r="D165" s="32">
        <v>440833.12</v>
      </c>
      <c r="E165" s="32">
        <v>555671.96</v>
      </c>
      <c r="F165" s="32">
        <v>686000.1</v>
      </c>
      <c r="G165" s="32">
        <v>762667.59999999986</v>
      </c>
      <c r="H165" s="32">
        <v>789364.59999999986</v>
      </c>
    </row>
    <row r="166" spans="1:8" ht="15.75" customHeight="1" x14ac:dyDescent="0.3">
      <c r="A166" s="49" t="s">
        <v>144</v>
      </c>
      <c r="B166" s="32"/>
      <c r="C166" s="32"/>
      <c r="D166" s="32">
        <v>30960</v>
      </c>
      <c r="E166" s="32">
        <v>37200</v>
      </c>
      <c r="F166" s="32">
        <v>45360</v>
      </c>
      <c r="G166" s="32">
        <v>49200</v>
      </c>
      <c r="H166" s="32">
        <v>53040</v>
      </c>
    </row>
    <row r="167" spans="1:8" ht="15.75" customHeight="1" x14ac:dyDescent="0.3">
      <c r="A167" s="49" t="s">
        <v>145</v>
      </c>
      <c r="B167" s="32"/>
      <c r="C167" s="32"/>
      <c r="D167" s="32">
        <v>0</v>
      </c>
      <c r="E167" s="32">
        <v>45000</v>
      </c>
      <c r="F167" s="32">
        <v>47250</v>
      </c>
      <c r="G167" s="32">
        <v>49612.5</v>
      </c>
      <c r="H167" s="32">
        <v>52093.125</v>
      </c>
    </row>
    <row r="168" spans="1:8" ht="15.75" customHeight="1" x14ac:dyDescent="0.3">
      <c r="A168" s="49" t="s">
        <v>146</v>
      </c>
      <c r="B168" s="32"/>
      <c r="C168" s="32"/>
      <c r="D168" s="32">
        <v>5000</v>
      </c>
      <c r="E168" s="32">
        <v>7500</v>
      </c>
      <c r="F168" s="32">
        <v>11250</v>
      </c>
      <c r="G168" s="32">
        <v>16875</v>
      </c>
      <c r="H168" s="32">
        <v>25312.5</v>
      </c>
    </row>
    <row r="169" spans="1:8" ht="15.75" customHeight="1" x14ac:dyDescent="0.3">
      <c r="A169" s="49" t="s">
        <v>147</v>
      </c>
      <c r="B169" s="32"/>
      <c r="C169" s="32"/>
      <c r="D169" s="32">
        <v>44096</v>
      </c>
      <c r="E169" s="32">
        <v>55268</v>
      </c>
      <c r="F169" s="32">
        <v>67910</v>
      </c>
      <c r="G169" s="32">
        <v>75260</v>
      </c>
      <c r="H169" s="32">
        <v>77710</v>
      </c>
    </row>
    <row r="170" spans="1:8" ht="15.75" customHeight="1" x14ac:dyDescent="0.3">
      <c r="A170" s="49" t="s">
        <v>148</v>
      </c>
      <c r="B170" s="32"/>
      <c r="C170" s="32"/>
      <c r="D170" s="32">
        <v>25000</v>
      </c>
      <c r="E170" s="32">
        <v>22500</v>
      </c>
      <c r="F170" s="32">
        <v>20000</v>
      </c>
      <c r="G170" s="32">
        <v>17500</v>
      </c>
      <c r="H170" s="32">
        <v>15000</v>
      </c>
    </row>
    <row r="171" spans="1:8" ht="15.75" customHeight="1" x14ac:dyDescent="0.3">
      <c r="A171" s="50" t="s">
        <v>149</v>
      </c>
      <c r="B171" s="33"/>
      <c r="C171" s="33"/>
      <c r="D171" s="33">
        <v>110126.82768749999</v>
      </c>
      <c r="E171" s="33">
        <v>141993.84411562496</v>
      </c>
      <c r="F171" s="33">
        <v>179311.92050302727</v>
      </c>
      <c r="G171" s="33">
        <v>203918.22784212884</v>
      </c>
      <c r="H171" s="33">
        <v>215891.71589141173</v>
      </c>
    </row>
    <row r="172" spans="1:8" ht="15.75" customHeight="1" x14ac:dyDescent="0.3">
      <c r="A172" s="43" t="s">
        <v>127</v>
      </c>
      <c r="B172" s="44">
        <f t="shared" ref="B172:C172" si="49">SUM(B163:B171)</f>
        <v>0</v>
      </c>
      <c r="C172" s="44">
        <f t="shared" si="49"/>
        <v>1665000</v>
      </c>
      <c r="D172" s="44">
        <f t="shared" ref="D172:H172" si="50">SUM(D163:D171)</f>
        <v>656015.94768749992</v>
      </c>
      <c r="E172" s="44">
        <f t="shared" si="50"/>
        <v>865133.80411562487</v>
      </c>
      <c r="F172" s="44">
        <f t="shared" si="50"/>
        <v>1057082.0205030274</v>
      </c>
      <c r="G172" s="44">
        <f t="shared" si="50"/>
        <v>1175033.3278421287</v>
      </c>
      <c r="H172" s="44">
        <f t="shared" si="50"/>
        <v>1228411.9408914116</v>
      </c>
    </row>
    <row r="173" spans="1:8" ht="15.75" customHeight="1" x14ac:dyDescent="0.3">
      <c r="A173" s="8"/>
      <c r="B173" s="45"/>
      <c r="C173" s="45"/>
      <c r="D173" s="45"/>
      <c r="E173" s="45"/>
      <c r="F173" s="45"/>
      <c r="G173" s="45"/>
      <c r="H173" s="45"/>
    </row>
    <row r="174" spans="1:8" ht="15.75" customHeight="1" x14ac:dyDescent="0.3">
      <c r="A174" s="48" t="s">
        <v>150</v>
      </c>
      <c r="B174" s="46" t="str">
        <f>B1</f>
        <v>26-27</v>
      </c>
      <c r="C174" s="46" t="str">
        <f t="shared" ref="C174:H174" si="51">C1</f>
        <v>27-28</v>
      </c>
      <c r="D174" s="46" t="str">
        <f t="shared" si="51"/>
        <v>28-29</v>
      </c>
      <c r="E174" s="46" t="str">
        <f t="shared" si="51"/>
        <v>29-30</v>
      </c>
      <c r="F174" s="46" t="str">
        <f t="shared" si="51"/>
        <v>30-31</v>
      </c>
      <c r="G174" s="46" t="str">
        <f t="shared" si="51"/>
        <v>31-32</v>
      </c>
      <c r="H174" s="46" t="str">
        <f t="shared" si="51"/>
        <v>32-33</v>
      </c>
    </row>
    <row r="175" spans="1:8" ht="15.75" customHeight="1" x14ac:dyDescent="0.3">
      <c r="A175" s="51" t="s">
        <v>151</v>
      </c>
      <c r="B175" s="30"/>
      <c r="C175" s="30"/>
      <c r="D175" s="30">
        <v>26520</v>
      </c>
      <c r="E175" s="30">
        <v>27846</v>
      </c>
      <c r="F175" s="30">
        <v>29238.300000000003</v>
      </c>
      <c r="G175" s="30">
        <v>30700.215000000004</v>
      </c>
      <c r="H175" s="30">
        <v>32235.225750000005</v>
      </c>
    </row>
    <row r="176" spans="1:8" ht="15.75" customHeight="1" x14ac:dyDescent="0.3">
      <c r="A176" s="49" t="s">
        <v>152</v>
      </c>
      <c r="B176" s="32"/>
      <c r="C176" s="32"/>
      <c r="D176" s="32">
        <v>1500</v>
      </c>
      <c r="E176" s="32">
        <v>1500</v>
      </c>
      <c r="F176" s="32">
        <v>1500</v>
      </c>
      <c r="G176" s="32">
        <v>1500</v>
      </c>
      <c r="H176" s="32">
        <v>1500</v>
      </c>
    </row>
    <row r="177" spans="1:8" ht="15.75" customHeight="1" x14ac:dyDescent="0.3">
      <c r="A177" s="49" t="s">
        <v>153</v>
      </c>
      <c r="B177" s="32"/>
      <c r="C177" s="30"/>
      <c r="D177" s="32">
        <v>5000</v>
      </c>
      <c r="E177" s="30">
        <v>5150</v>
      </c>
      <c r="F177" s="30">
        <v>5304.5</v>
      </c>
      <c r="G177" s="30">
        <v>5463.6350000000002</v>
      </c>
      <c r="H177" s="30">
        <v>5627.5440500000004</v>
      </c>
    </row>
    <row r="178" spans="1:8" ht="15.75" customHeight="1" x14ac:dyDescent="0.3">
      <c r="A178" s="49" t="s">
        <v>154</v>
      </c>
      <c r="B178" s="32"/>
      <c r="C178" s="32"/>
      <c r="D178" s="32">
        <v>35360</v>
      </c>
      <c r="E178" s="32">
        <v>66720</v>
      </c>
      <c r="F178" s="32">
        <v>82200</v>
      </c>
      <c r="G178" s="32">
        <v>91200</v>
      </c>
      <c r="H178" s="32">
        <v>94200</v>
      </c>
    </row>
    <row r="179" spans="1:8" ht="15.75" customHeight="1" x14ac:dyDescent="0.3">
      <c r="A179" s="49" t="s">
        <v>155</v>
      </c>
      <c r="B179" s="32"/>
      <c r="C179" s="32"/>
      <c r="D179" s="32">
        <v>9931</v>
      </c>
      <c r="E179" s="32">
        <v>10558</v>
      </c>
      <c r="F179" s="32">
        <v>11267.5</v>
      </c>
      <c r="G179" s="32">
        <v>11680</v>
      </c>
      <c r="H179" s="32">
        <v>11817.5</v>
      </c>
    </row>
    <row r="180" spans="1:8" ht="15.75" customHeight="1" x14ac:dyDescent="0.3">
      <c r="A180" s="49" t="s">
        <v>156</v>
      </c>
      <c r="B180" s="32"/>
      <c r="C180" s="32"/>
      <c r="D180" s="32">
        <v>110000</v>
      </c>
      <c r="E180" s="32">
        <v>137500</v>
      </c>
      <c r="F180" s="32">
        <v>151250</v>
      </c>
      <c r="G180" s="32">
        <v>166375</v>
      </c>
      <c r="H180" s="32">
        <v>183012.50000000003</v>
      </c>
    </row>
    <row r="181" spans="1:8" ht="15.75" customHeight="1" x14ac:dyDescent="0.3">
      <c r="A181" s="49" t="s">
        <v>157</v>
      </c>
      <c r="B181" s="32"/>
      <c r="C181" s="32"/>
      <c r="D181" s="32">
        <v>0</v>
      </c>
      <c r="E181" s="32">
        <v>0</v>
      </c>
      <c r="F181" s="32">
        <v>0</v>
      </c>
      <c r="G181" s="32">
        <v>0</v>
      </c>
      <c r="H181" s="32">
        <v>0</v>
      </c>
    </row>
    <row r="182" spans="1:8" ht="15.75" customHeight="1" x14ac:dyDescent="0.3">
      <c r="A182" s="49" t="s">
        <v>159</v>
      </c>
      <c r="B182" s="32"/>
      <c r="C182" s="32"/>
      <c r="D182" s="32">
        <v>63648.000000000007</v>
      </c>
      <c r="E182" s="32">
        <v>80064</v>
      </c>
      <c r="F182" s="32">
        <v>98640</v>
      </c>
      <c r="G182" s="32">
        <v>109440</v>
      </c>
      <c r="H182" s="32">
        <v>113040</v>
      </c>
    </row>
    <row r="183" spans="1:8" ht="15.75" customHeight="1" x14ac:dyDescent="0.3">
      <c r="A183" s="49" t="s">
        <v>158</v>
      </c>
      <c r="B183" s="32"/>
      <c r="C183" s="32"/>
      <c r="D183" s="32">
        <v>5000</v>
      </c>
      <c r="E183" s="32">
        <v>5000</v>
      </c>
      <c r="F183" s="32">
        <v>5000</v>
      </c>
      <c r="G183" s="32">
        <v>5000</v>
      </c>
      <c r="H183" s="32">
        <v>5000</v>
      </c>
    </row>
    <row r="184" spans="1:8" ht="15.75" customHeight="1" x14ac:dyDescent="0.3">
      <c r="A184" s="49" t="s">
        <v>160</v>
      </c>
      <c r="B184" s="32"/>
      <c r="C184" s="32"/>
      <c r="D184" s="32">
        <v>2500</v>
      </c>
      <c r="E184" s="32">
        <v>2500</v>
      </c>
      <c r="F184" s="32">
        <v>2500</v>
      </c>
      <c r="G184" s="32">
        <v>2500</v>
      </c>
      <c r="H184" s="32">
        <v>2500</v>
      </c>
    </row>
    <row r="185" spans="1:8" ht="15.75" customHeight="1" x14ac:dyDescent="0.3">
      <c r="A185" s="49" t="s">
        <v>161</v>
      </c>
      <c r="B185" s="32"/>
      <c r="C185" s="32"/>
      <c r="D185" s="32">
        <v>4515</v>
      </c>
      <c r="E185" s="32">
        <v>910</v>
      </c>
      <c r="F185" s="32">
        <v>1190</v>
      </c>
      <c r="G185" s="32">
        <v>750</v>
      </c>
      <c r="H185" s="32">
        <v>750</v>
      </c>
    </row>
    <row r="186" spans="1:8" ht="15.75" customHeight="1" x14ac:dyDescent="0.3">
      <c r="A186" s="49" t="s">
        <v>162</v>
      </c>
      <c r="B186" s="32"/>
      <c r="C186" s="32"/>
      <c r="D186" s="32">
        <v>13456</v>
      </c>
      <c r="E186" s="32">
        <v>15508</v>
      </c>
      <c r="F186" s="32">
        <v>17830</v>
      </c>
      <c r="G186" s="32">
        <v>19180</v>
      </c>
      <c r="H186" s="32">
        <v>19630</v>
      </c>
    </row>
    <row r="187" spans="1:8" ht="15.75" customHeight="1" x14ac:dyDescent="0.3">
      <c r="A187" s="49" t="s">
        <v>163</v>
      </c>
      <c r="B187" s="32"/>
      <c r="C187" s="32"/>
      <c r="D187" s="32">
        <v>0</v>
      </c>
      <c r="E187" s="32">
        <v>0</v>
      </c>
      <c r="F187" s="32">
        <v>0</v>
      </c>
      <c r="G187" s="32">
        <v>25000</v>
      </c>
      <c r="H187" s="32">
        <v>31000</v>
      </c>
    </row>
    <row r="188" spans="1:8" ht="15.75" customHeight="1" x14ac:dyDescent="0.3">
      <c r="A188" s="49" t="s">
        <v>114</v>
      </c>
      <c r="B188" s="32"/>
      <c r="C188" s="32"/>
      <c r="D188" s="32">
        <v>0</v>
      </c>
      <c r="E188" s="32">
        <v>0</v>
      </c>
      <c r="F188" s="32">
        <v>0</v>
      </c>
      <c r="G188" s="32">
        <v>0</v>
      </c>
      <c r="H188" s="32">
        <v>0</v>
      </c>
    </row>
    <row r="189" spans="1:8" ht="15.75" hidden="1" customHeight="1" x14ac:dyDescent="0.3">
      <c r="A189" s="49" t="s">
        <v>164</v>
      </c>
      <c r="B189" s="32"/>
      <c r="C189" s="32"/>
      <c r="D189" s="32">
        <v>0</v>
      </c>
      <c r="E189" s="32">
        <v>0</v>
      </c>
      <c r="F189" s="32">
        <v>0</v>
      </c>
      <c r="G189" s="32">
        <v>0</v>
      </c>
      <c r="H189" s="32">
        <v>0</v>
      </c>
    </row>
    <row r="190" spans="1:8" ht="15.75" hidden="1" customHeight="1" x14ac:dyDescent="0.3">
      <c r="A190" s="49" t="s">
        <v>165</v>
      </c>
      <c r="B190" s="32"/>
      <c r="C190" s="32"/>
      <c r="D190" s="32"/>
      <c r="E190" s="32"/>
      <c r="F190" s="32"/>
      <c r="G190" s="32"/>
      <c r="H190" s="32"/>
    </row>
    <row r="191" spans="1:8" ht="15.75" hidden="1" customHeight="1" x14ac:dyDescent="0.3">
      <c r="A191" s="49" t="s">
        <v>166</v>
      </c>
      <c r="B191" s="32"/>
      <c r="C191" s="32"/>
      <c r="D191" s="32"/>
      <c r="E191" s="32"/>
      <c r="F191" s="32"/>
      <c r="G191" s="32"/>
      <c r="H191" s="32"/>
    </row>
    <row r="192" spans="1:8" ht="15.75" customHeight="1" x14ac:dyDescent="0.3">
      <c r="A192" s="49" t="s">
        <v>167</v>
      </c>
      <c r="B192" s="32"/>
      <c r="C192" s="32"/>
      <c r="D192" s="32">
        <v>1066416</v>
      </c>
      <c r="E192" s="32">
        <v>1087744.32</v>
      </c>
      <c r="F192" s="32">
        <v>1560624</v>
      </c>
      <c r="G192" s="32">
        <v>1591836.48</v>
      </c>
      <c r="H192" s="32">
        <v>1623673.2096000002</v>
      </c>
    </row>
    <row r="193" spans="1:8" ht="15.75" customHeight="1" x14ac:dyDescent="0.3">
      <c r="A193" s="49" t="s">
        <v>168</v>
      </c>
      <c r="B193" s="32"/>
      <c r="C193" s="32"/>
      <c r="D193" s="32">
        <v>0</v>
      </c>
      <c r="E193" s="32">
        <v>5000</v>
      </c>
      <c r="F193" s="32">
        <v>5000</v>
      </c>
      <c r="G193" s="32">
        <v>5000</v>
      </c>
      <c r="H193" s="32">
        <v>5000</v>
      </c>
    </row>
    <row r="194" spans="1:8" ht="15.75" customHeight="1" x14ac:dyDescent="0.3">
      <c r="A194" s="50" t="s">
        <v>169</v>
      </c>
      <c r="B194" s="33"/>
      <c r="C194" s="33"/>
      <c r="D194" s="33">
        <f>D69*0</f>
        <v>0</v>
      </c>
      <c r="E194" s="33">
        <f>E69*0.0075</f>
        <v>85196.306469374962</v>
      </c>
      <c r="F194" s="33">
        <f t="shared" ref="F194:H194" si="52">F69*0.02</f>
        <v>286899.07280484366</v>
      </c>
      <c r="G194" s="33">
        <f t="shared" si="52"/>
        <v>326269.16454740614</v>
      </c>
      <c r="H194" s="33">
        <f t="shared" si="52"/>
        <v>345426.74542625877</v>
      </c>
    </row>
    <row r="195" spans="1:8" ht="15.75" customHeight="1" x14ac:dyDescent="0.3">
      <c r="A195" s="43" t="s">
        <v>127</v>
      </c>
      <c r="B195" s="44">
        <f t="shared" ref="B195:C195" si="53">SUM(B175:B194)</f>
        <v>0</v>
      </c>
      <c r="C195" s="44">
        <f t="shared" si="53"/>
        <v>0</v>
      </c>
      <c r="D195" s="44">
        <f t="shared" ref="D195:H195" si="54">SUM(D175:D194)</f>
        <v>1343846</v>
      </c>
      <c r="E195" s="44">
        <f t="shared" si="54"/>
        <v>1531196.6264693751</v>
      </c>
      <c r="F195" s="44">
        <f t="shared" si="54"/>
        <v>2258443.3728048438</v>
      </c>
      <c r="G195" s="44">
        <f t="shared" si="54"/>
        <v>2391894.4945474062</v>
      </c>
      <c r="H195" s="44">
        <f t="shared" si="54"/>
        <v>2474412.7248262586</v>
      </c>
    </row>
    <row r="196" spans="1:8" ht="15.75" customHeight="1" x14ac:dyDescent="0.3">
      <c r="A196" s="8"/>
      <c r="B196" s="45"/>
      <c r="C196" s="45"/>
      <c r="D196" s="45"/>
      <c r="E196" s="45"/>
      <c r="F196" s="45"/>
      <c r="G196" s="45"/>
      <c r="H196" s="45"/>
    </row>
    <row r="197" spans="1:8" ht="15.75" customHeight="1" x14ac:dyDescent="0.3">
      <c r="A197" s="48" t="s">
        <v>172</v>
      </c>
      <c r="B197" s="46" t="str">
        <f>B1</f>
        <v>26-27</v>
      </c>
      <c r="C197" s="46" t="str">
        <f t="shared" ref="C197:H197" si="55">C1</f>
        <v>27-28</v>
      </c>
      <c r="D197" s="46" t="str">
        <f t="shared" si="55"/>
        <v>28-29</v>
      </c>
      <c r="E197" s="46" t="str">
        <f t="shared" si="55"/>
        <v>29-30</v>
      </c>
      <c r="F197" s="46" t="str">
        <f t="shared" si="55"/>
        <v>30-31</v>
      </c>
      <c r="G197" s="46" t="str">
        <f t="shared" si="55"/>
        <v>31-32</v>
      </c>
      <c r="H197" s="46" t="str">
        <f t="shared" si="55"/>
        <v>32-33</v>
      </c>
    </row>
    <row r="198" spans="1:8" ht="15.75" customHeight="1" x14ac:dyDescent="0.3">
      <c r="A198" s="51" t="s">
        <v>174</v>
      </c>
      <c r="B198" s="30"/>
      <c r="C198" s="30"/>
      <c r="D198" s="30">
        <v>103740</v>
      </c>
      <c r="E198" s="30">
        <v>105814.8</v>
      </c>
      <c r="F198" s="30">
        <v>124972.84800000003</v>
      </c>
      <c r="G198" s="30">
        <v>127472.30496000002</v>
      </c>
      <c r="H198" s="30">
        <v>141841.91024640002</v>
      </c>
    </row>
    <row r="199" spans="1:8" ht="15.75" customHeight="1" x14ac:dyDescent="0.3">
      <c r="A199" s="49" t="s">
        <v>176</v>
      </c>
      <c r="B199" s="32"/>
      <c r="C199" s="30"/>
      <c r="D199" s="32">
        <v>13104</v>
      </c>
      <c r="E199" s="30">
        <v>13366.08</v>
      </c>
      <c r="F199" s="30">
        <v>13633.401600000001</v>
      </c>
      <c r="G199" s="30">
        <v>13906.069632000001</v>
      </c>
      <c r="H199" s="30">
        <v>14184.19102464</v>
      </c>
    </row>
    <row r="200" spans="1:8" ht="15.75" customHeight="1" x14ac:dyDescent="0.3">
      <c r="A200" s="49" t="s">
        <v>178</v>
      </c>
      <c r="B200" s="32"/>
      <c r="C200" s="30"/>
      <c r="D200" s="32">
        <v>21840</v>
      </c>
      <c r="E200" s="30">
        <v>22276.799999999999</v>
      </c>
      <c r="F200" s="30">
        <v>22722.335999999999</v>
      </c>
      <c r="G200" s="30">
        <v>23176.782719999999</v>
      </c>
      <c r="H200" s="30">
        <v>23640.318374399998</v>
      </c>
    </row>
    <row r="201" spans="1:8" ht="15.75" customHeight="1" x14ac:dyDescent="0.3">
      <c r="A201" s="49" t="s">
        <v>179</v>
      </c>
      <c r="B201" s="32"/>
      <c r="C201" s="30"/>
      <c r="D201" s="32">
        <v>10920</v>
      </c>
      <c r="E201" s="30">
        <v>11138.4</v>
      </c>
      <c r="F201" s="30">
        <v>11361.168</v>
      </c>
      <c r="G201" s="30">
        <v>11588.39136</v>
      </c>
      <c r="H201" s="30">
        <v>11820.159187199999</v>
      </c>
    </row>
    <row r="202" spans="1:8" ht="15.75" customHeight="1" x14ac:dyDescent="0.3">
      <c r="A202" s="49" t="s">
        <v>180</v>
      </c>
      <c r="B202" s="32"/>
      <c r="C202" s="32"/>
      <c r="D202" s="32">
        <v>5460</v>
      </c>
      <c r="E202" s="32">
        <v>5569.2</v>
      </c>
      <c r="F202" s="32">
        <v>5680.5839999999998</v>
      </c>
      <c r="G202" s="32">
        <v>5794.1956799999998</v>
      </c>
      <c r="H202" s="32">
        <v>5910.0795935999995</v>
      </c>
    </row>
    <row r="203" spans="1:8" ht="15.75" customHeight="1" x14ac:dyDescent="0.3">
      <c r="A203" s="49" t="s">
        <v>170</v>
      </c>
      <c r="B203" s="32"/>
      <c r="C203" s="32"/>
      <c r="D203" s="32">
        <v>196560</v>
      </c>
      <c r="E203" s="32">
        <v>200491.2</v>
      </c>
      <c r="F203" s="32">
        <v>204501.024</v>
      </c>
      <c r="G203" s="32">
        <v>208591.04448000001</v>
      </c>
      <c r="H203" s="32">
        <v>212762.86536960001</v>
      </c>
    </row>
    <row r="204" spans="1:8" ht="15.75" customHeight="1" x14ac:dyDescent="0.3">
      <c r="A204" s="49" t="s">
        <v>171</v>
      </c>
      <c r="B204" s="32"/>
      <c r="C204" s="32">
        <v>55500000</v>
      </c>
      <c r="D204" s="32">
        <v>80000</v>
      </c>
      <c r="E204" s="32">
        <v>90000</v>
      </c>
      <c r="F204" s="32">
        <v>120000</v>
      </c>
      <c r="G204" s="32">
        <v>120000</v>
      </c>
      <c r="H204" s="32">
        <v>130000</v>
      </c>
    </row>
    <row r="205" spans="1:8" ht="15.75" customHeight="1" x14ac:dyDescent="0.3">
      <c r="A205" s="49" t="s">
        <v>173</v>
      </c>
      <c r="B205" s="32"/>
      <c r="C205" s="32"/>
      <c r="D205" s="32">
        <v>20000</v>
      </c>
      <c r="E205" s="32">
        <v>21000</v>
      </c>
      <c r="F205" s="32">
        <v>22050</v>
      </c>
      <c r="G205" s="32">
        <v>23152.5</v>
      </c>
      <c r="H205" s="32">
        <v>24310.125</v>
      </c>
    </row>
    <row r="206" spans="1:8" ht="15.75" customHeight="1" x14ac:dyDescent="0.3">
      <c r="A206" s="49" t="s">
        <v>175</v>
      </c>
      <c r="B206" s="32"/>
      <c r="C206" s="32"/>
      <c r="D206" s="32">
        <v>45000</v>
      </c>
      <c r="E206" s="32">
        <v>45900</v>
      </c>
      <c r="F206" s="32">
        <v>46818</v>
      </c>
      <c r="G206" s="32">
        <v>47754.36</v>
      </c>
      <c r="H206" s="32">
        <v>48709.447200000002</v>
      </c>
    </row>
    <row r="207" spans="1:8" ht="15.75" customHeight="1" x14ac:dyDescent="0.3">
      <c r="A207" s="50" t="s">
        <v>177</v>
      </c>
      <c r="B207" s="32"/>
      <c r="C207" s="32"/>
      <c r="D207" s="32">
        <v>53045</v>
      </c>
      <c r="E207" s="32">
        <v>54105.9</v>
      </c>
      <c r="F207" s="32">
        <v>55188.018000000004</v>
      </c>
      <c r="G207" s="32">
        <v>56291.778360000004</v>
      </c>
      <c r="H207" s="32">
        <v>57417.613927200007</v>
      </c>
    </row>
    <row r="208" spans="1:8" ht="15.75" customHeight="1" x14ac:dyDescent="0.3">
      <c r="A208" s="43" t="s">
        <v>127</v>
      </c>
      <c r="B208" s="44">
        <f t="shared" ref="B208:C208" si="56">SUM(B198:B207)</f>
        <v>0</v>
      </c>
      <c r="C208" s="44">
        <f t="shared" si="56"/>
        <v>55500000</v>
      </c>
      <c r="D208" s="44">
        <f t="shared" ref="D208:H208" si="57">SUM(D198:D207)</f>
        <v>549669</v>
      </c>
      <c r="E208" s="44">
        <f t="shared" si="57"/>
        <v>569662.38</v>
      </c>
      <c r="F208" s="44">
        <f t="shared" si="57"/>
        <v>626927.3796000001</v>
      </c>
      <c r="G208" s="44">
        <f t="shared" si="57"/>
        <v>637727.42719199997</v>
      </c>
      <c r="H208" s="44">
        <f t="shared" si="57"/>
        <v>670596.70992304012</v>
      </c>
    </row>
    <row r="209" spans="1:8" ht="15.75" customHeight="1" thickBot="1" x14ac:dyDescent="0.35">
      <c r="A209" s="8"/>
      <c r="B209" s="45"/>
      <c r="C209" s="45"/>
      <c r="D209" s="45"/>
      <c r="E209" s="45"/>
      <c r="F209" s="45"/>
      <c r="G209" s="45"/>
      <c r="H209" s="45"/>
    </row>
    <row r="210" spans="1:8" ht="15.75" customHeight="1" thickBot="1" x14ac:dyDescent="0.35">
      <c r="A210" s="52" t="s">
        <v>181</v>
      </c>
      <c r="B210" s="53">
        <f t="shared" ref="B210:C210" si="58">B208+B195+B172+B160+B150+B142+B133+B126+B117+B110</f>
        <v>0</v>
      </c>
      <c r="C210" s="53">
        <f t="shared" si="58"/>
        <v>57165000</v>
      </c>
      <c r="D210" s="53">
        <f>D208+D195+D172+D160+D150+D142+D133+D126+D117+D110</f>
        <v>9305137.0098375008</v>
      </c>
      <c r="E210" s="53">
        <f t="shared" ref="E210:H210" si="59">E208+E195+E172+E160+E150+E142+E133+E126+E117+E110</f>
        <v>11526364.7968775</v>
      </c>
      <c r="F210" s="53">
        <f t="shared" si="59"/>
        <v>14526155.845630294</v>
      </c>
      <c r="G210" s="53">
        <f t="shared" si="59"/>
        <v>15878630.972886436</v>
      </c>
      <c r="H210" s="53">
        <f t="shared" si="59"/>
        <v>17110035.34245728</v>
      </c>
    </row>
    <row r="211" spans="1:8" ht="15.75" customHeight="1" thickBot="1" x14ac:dyDescent="0.35">
      <c r="A211" s="8"/>
      <c r="B211" s="45"/>
      <c r="C211" s="45"/>
      <c r="D211" s="45"/>
      <c r="E211" s="45"/>
      <c r="F211" s="45"/>
      <c r="G211" s="45"/>
      <c r="H211" s="45"/>
    </row>
    <row r="212" spans="1:8" ht="15.75" customHeight="1" thickBot="1" x14ac:dyDescent="0.35">
      <c r="A212" s="39" t="s">
        <v>182</v>
      </c>
      <c r="B212" s="54"/>
      <c r="C212" s="54"/>
      <c r="D212" s="54"/>
      <c r="E212" s="54"/>
      <c r="F212" s="54"/>
      <c r="G212" s="54"/>
      <c r="H212" s="54"/>
    </row>
    <row r="213" spans="1:8" ht="15.75" customHeight="1" x14ac:dyDescent="0.3">
      <c r="A213" s="55" t="s">
        <v>188</v>
      </c>
      <c r="B213" s="56"/>
      <c r="C213" s="56"/>
      <c r="D213" s="56">
        <v>75000</v>
      </c>
      <c r="E213" s="56">
        <v>76500</v>
      </c>
      <c r="F213" s="56">
        <v>78030</v>
      </c>
      <c r="G213" s="56">
        <v>79590.600000000006</v>
      </c>
      <c r="H213" s="56">
        <v>81182.412000000011</v>
      </c>
    </row>
    <row r="214" spans="1:8" ht="15.75" customHeight="1" x14ac:dyDescent="0.3">
      <c r="A214" s="57" t="s">
        <v>193</v>
      </c>
      <c r="B214" s="56"/>
      <c r="C214" s="56"/>
      <c r="D214" s="56">
        <v>1500000</v>
      </c>
      <c r="E214" s="56"/>
      <c r="F214" s="56"/>
      <c r="G214" s="56"/>
      <c r="H214" s="56"/>
    </row>
    <row r="215" spans="1:8" ht="15.75" customHeight="1" x14ac:dyDescent="0.3">
      <c r="A215" s="57" t="s">
        <v>183</v>
      </c>
      <c r="B215" s="56"/>
      <c r="C215" s="56"/>
      <c r="D215" s="56">
        <f>2298010</f>
        <v>2298010</v>
      </c>
      <c r="E215" s="56">
        <v>3798010</v>
      </c>
      <c r="F215" s="56">
        <v>3798010</v>
      </c>
      <c r="G215" s="56">
        <v>3798010</v>
      </c>
      <c r="H215" s="56">
        <v>3798010</v>
      </c>
    </row>
    <row r="216" spans="1:8" ht="15.75" customHeight="1" x14ac:dyDescent="0.3">
      <c r="A216" s="43" t="s">
        <v>127</v>
      </c>
      <c r="B216" s="44">
        <f>SUM(B213:B215)</f>
        <v>0</v>
      </c>
      <c r="C216" s="44">
        <f t="shared" ref="C216" si="60">SUM(C213:C215)</f>
        <v>0</v>
      </c>
      <c r="D216" s="44">
        <f>SUM(D213:D215)</f>
        <v>3873010</v>
      </c>
      <c r="E216" s="44">
        <f t="shared" ref="E216:H216" si="61">SUM(E213:E215)</f>
        <v>3874510</v>
      </c>
      <c r="F216" s="44">
        <f t="shared" si="61"/>
        <v>3876040</v>
      </c>
      <c r="G216" s="44">
        <f t="shared" si="61"/>
        <v>3877600.6</v>
      </c>
      <c r="H216" s="44">
        <f t="shared" si="61"/>
        <v>3879192.412</v>
      </c>
    </row>
    <row r="217" spans="1:8" ht="15.75" customHeight="1" thickBot="1" x14ac:dyDescent="0.35">
      <c r="A217" s="8"/>
      <c r="B217" s="45"/>
      <c r="C217" s="45"/>
      <c r="D217" s="45"/>
      <c r="E217" s="45"/>
      <c r="F217" s="45"/>
      <c r="G217" s="45"/>
      <c r="H217" s="45"/>
    </row>
    <row r="218" spans="1:8" ht="15.75" customHeight="1" thickBot="1" x14ac:dyDescent="0.35">
      <c r="A218" s="58" t="s">
        <v>184</v>
      </c>
      <c r="B218" s="59">
        <f t="shared" ref="B218:C218" si="62">(B83+B89)-(B216+B210)</f>
        <v>0</v>
      </c>
      <c r="C218" s="59">
        <f t="shared" si="62"/>
        <v>4800000</v>
      </c>
      <c r="D218" s="59">
        <f>(D83+D89)-(D216+D210)</f>
        <v>-1471362.7948375028</v>
      </c>
      <c r="E218" s="59">
        <f t="shared" ref="E218:H218" si="63">(E83+E89)-(E216+E210)</f>
        <v>43831.889661597088</v>
      </c>
      <c r="F218" s="59">
        <f t="shared" si="63"/>
        <v>136606.75412902981</v>
      </c>
      <c r="G218" s="59">
        <f t="shared" si="63"/>
        <v>1126764.2636287883</v>
      </c>
      <c r="H218" s="59">
        <f t="shared" si="63"/>
        <v>1095562.5704029463</v>
      </c>
    </row>
    <row r="219" spans="1:8" ht="15.75" customHeight="1" x14ac:dyDescent="0.3">
      <c r="A219" s="8"/>
      <c r="B219" s="45"/>
      <c r="C219" s="45"/>
      <c r="D219" s="45"/>
      <c r="E219" s="45"/>
      <c r="F219" s="45"/>
      <c r="G219" s="45"/>
      <c r="H219" s="45"/>
    </row>
    <row r="220" spans="1:8" ht="15.75" customHeight="1" x14ac:dyDescent="0.3">
      <c r="A220" s="60" t="s">
        <v>4</v>
      </c>
      <c r="B220" s="61" t="str">
        <f>B1</f>
        <v>26-27</v>
      </c>
      <c r="C220" s="61" t="str">
        <f t="shared" ref="C220:H220" si="64">C1</f>
        <v>27-28</v>
      </c>
      <c r="D220" s="61" t="str">
        <f t="shared" si="64"/>
        <v>28-29</v>
      </c>
      <c r="E220" s="61" t="str">
        <f t="shared" si="64"/>
        <v>29-30</v>
      </c>
      <c r="F220" s="61" t="str">
        <f t="shared" si="64"/>
        <v>30-31</v>
      </c>
      <c r="G220" s="61" t="str">
        <f t="shared" si="64"/>
        <v>31-32</v>
      </c>
      <c r="H220" s="61" t="str">
        <f t="shared" si="64"/>
        <v>32-33</v>
      </c>
    </row>
    <row r="221" spans="1:8" ht="15.75" customHeight="1" thickBot="1" x14ac:dyDescent="0.35">
      <c r="A221" s="8"/>
    </row>
    <row r="222" spans="1:8" ht="15.75" customHeight="1" thickBot="1" x14ac:dyDescent="0.35">
      <c r="A222" s="39" t="s">
        <v>189</v>
      </c>
      <c r="B222" s="54"/>
      <c r="C222" s="54"/>
      <c r="D222" s="54"/>
      <c r="E222" s="54"/>
      <c r="F222" s="54"/>
      <c r="G222" s="54"/>
      <c r="H222" s="54"/>
    </row>
    <row r="223" spans="1:8" ht="15.75" customHeight="1" x14ac:dyDescent="0.3">
      <c r="A223" s="55" t="s">
        <v>191</v>
      </c>
      <c r="B223" s="30">
        <v>0</v>
      </c>
      <c r="C223" s="30">
        <f>B224</f>
        <v>0</v>
      </c>
      <c r="D223" s="30">
        <f t="shared" ref="D223:H223" si="65">C224</f>
        <v>4800000</v>
      </c>
      <c r="E223" s="30">
        <f t="shared" si="65"/>
        <v>3328637.2051624972</v>
      </c>
      <c r="F223" s="30">
        <f t="shared" si="65"/>
        <v>3372469.0948240943</v>
      </c>
      <c r="G223" s="30">
        <f t="shared" si="65"/>
        <v>3509075.8489531241</v>
      </c>
      <c r="H223" s="30">
        <f t="shared" si="65"/>
        <v>4635840.1125819124</v>
      </c>
    </row>
    <row r="224" spans="1:8" ht="15.75" customHeight="1" x14ac:dyDescent="0.3">
      <c r="A224" s="57" t="s">
        <v>190</v>
      </c>
      <c r="B224" s="30">
        <f>B223+B218</f>
        <v>0</v>
      </c>
      <c r="C224" s="30">
        <f t="shared" ref="C224:H224" si="66">C223+C218</f>
        <v>4800000</v>
      </c>
      <c r="D224" s="30">
        <f t="shared" si="66"/>
        <v>3328637.2051624972</v>
      </c>
      <c r="E224" s="30">
        <f t="shared" si="66"/>
        <v>3372469.0948240943</v>
      </c>
      <c r="F224" s="30">
        <f t="shared" si="66"/>
        <v>3509075.8489531241</v>
      </c>
      <c r="G224" s="30">
        <f t="shared" si="66"/>
        <v>4635840.1125819124</v>
      </c>
      <c r="H224" s="30">
        <f t="shared" si="66"/>
        <v>5731402.6829848588</v>
      </c>
    </row>
    <row r="225" spans="1:4" ht="15.75" customHeight="1" x14ac:dyDescent="0.3">
      <c r="A225" s="8"/>
      <c r="D225" s="45"/>
    </row>
    <row r="226" spans="1:4" ht="15.75" customHeight="1" x14ac:dyDescent="0.3">
      <c r="A226" s="8"/>
    </row>
    <row r="227" spans="1:4" ht="15.75" customHeight="1" x14ac:dyDescent="0.3">
      <c r="A227" s="8"/>
    </row>
    <row r="228" spans="1:4" ht="15.75" customHeight="1" x14ac:dyDescent="0.3">
      <c r="A228" s="8"/>
    </row>
    <row r="229" spans="1:4" ht="15.75" customHeight="1" x14ac:dyDescent="0.3">
      <c r="A229" s="8"/>
    </row>
    <row r="230" spans="1:4" ht="15.75" customHeight="1" x14ac:dyDescent="0.3">
      <c r="A230" s="8"/>
    </row>
    <row r="231" spans="1:4" ht="15.75" customHeight="1" x14ac:dyDescent="0.3">
      <c r="A231" s="8"/>
    </row>
    <row r="232" spans="1:4" ht="15.75" customHeight="1" x14ac:dyDescent="0.3">
      <c r="A232" s="8"/>
    </row>
    <row r="233" spans="1:4" ht="15.75" customHeight="1" x14ac:dyDescent="0.3">
      <c r="A233" s="8"/>
    </row>
    <row r="234" spans="1:4" ht="15.75" customHeight="1" x14ac:dyDescent="0.3">
      <c r="A234" s="8"/>
    </row>
    <row r="235" spans="1:4" ht="15.75" customHeight="1" x14ac:dyDescent="0.3">
      <c r="A235" s="8"/>
    </row>
    <row r="236" spans="1:4" ht="15.75" customHeight="1" x14ac:dyDescent="0.3">
      <c r="A236" s="8"/>
    </row>
    <row r="237" spans="1:4" ht="15.75" customHeight="1" x14ac:dyDescent="0.3">
      <c r="A237" s="8"/>
    </row>
    <row r="238" spans="1:4" ht="15.75" customHeight="1" x14ac:dyDescent="0.3">
      <c r="A238" s="8"/>
    </row>
    <row r="239" spans="1:4" ht="15.75" customHeight="1" x14ac:dyDescent="0.3">
      <c r="A239" s="8"/>
    </row>
    <row r="240" spans="1:4" ht="15.75" customHeight="1" x14ac:dyDescent="0.3">
      <c r="A240" s="8"/>
    </row>
    <row r="241" spans="1:1" ht="15.75" customHeight="1" x14ac:dyDescent="0.3">
      <c r="A241" s="8"/>
    </row>
    <row r="242" spans="1:1" ht="15.75" customHeight="1" x14ac:dyDescent="0.3">
      <c r="A242" s="8"/>
    </row>
    <row r="243" spans="1:1" ht="15.75" customHeight="1" x14ac:dyDescent="0.3">
      <c r="A243" s="8"/>
    </row>
    <row r="244" spans="1:1" ht="15.75" customHeight="1" x14ac:dyDescent="0.3">
      <c r="A244" s="8"/>
    </row>
    <row r="245" spans="1:1" ht="15.75" customHeight="1" x14ac:dyDescent="0.3">
      <c r="A245" s="8"/>
    </row>
    <row r="246" spans="1:1" ht="15.75" customHeight="1" x14ac:dyDescent="0.3">
      <c r="A246" s="8"/>
    </row>
    <row r="247" spans="1:1" ht="15.75" customHeight="1" x14ac:dyDescent="0.3">
      <c r="A247" s="8"/>
    </row>
    <row r="248" spans="1:1" ht="15.75" customHeight="1" x14ac:dyDescent="0.3">
      <c r="A248" s="8"/>
    </row>
    <row r="249" spans="1:1" ht="15.75" customHeight="1" x14ac:dyDescent="0.3">
      <c r="A249" s="8"/>
    </row>
    <row r="250" spans="1:1" ht="15.75" customHeight="1" x14ac:dyDescent="0.3">
      <c r="A250" s="8"/>
    </row>
    <row r="251" spans="1:1" ht="15.75" customHeight="1" x14ac:dyDescent="0.3">
      <c r="A251" s="8"/>
    </row>
    <row r="252" spans="1:1" ht="15.75" customHeight="1" x14ac:dyDescent="0.3">
      <c r="A252" s="8"/>
    </row>
    <row r="253" spans="1:1" ht="15.75" customHeight="1" x14ac:dyDescent="0.3">
      <c r="A253" s="8"/>
    </row>
    <row r="254" spans="1:1" ht="15.75" customHeight="1" x14ac:dyDescent="0.3">
      <c r="A254" s="8"/>
    </row>
    <row r="255" spans="1:1" ht="15.75" customHeight="1" x14ac:dyDescent="0.3">
      <c r="A255" s="8"/>
    </row>
    <row r="256" spans="1:1" ht="15.75" customHeight="1" x14ac:dyDescent="0.3">
      <c r="A256" s="8"/>
    </row>
    <row r="257" spans="1:1" ht="15.75" customHeight="1" x14ac:dyDescent="0.3">
      <c r="A257" s="8"/>
    </row>
    <row r="258" spans="1:1" ht="15.75" customHeight="1" x14ac:dyDescent="0.3">
      <c r="A258" s="8"/>
    </row>
    <row r="259" spans="1:1" ht="15.75" customHeight="1" x14ac:dyDescent="0.3">
      <c r="A259" s="8"/>
    </row>
    <row r="260" spans="1:1" ht="15.75" customHeight="1" x14ac:dyDescent="0.3">
      <c r="A260" s="8"/>
    </row>
    <row r="261" spans="1:1" ht="15.75" customHeight="1" x14ac:dyDescent="0.3">
      <c r="A261" s="8"/>
    </row>
    <row r="262" spans="1:1" ht="15.75" customHeight="1" x14ac:dyDescent="0.3">
      <c r="A262" s="8"/>
    </row>
    <row r="263" spans="1:1" ht="15.75" customHeight="1" x14ac:dyDescent="0.3">
      <c r="A263" s="8"/>
    </row>
    <row r="264" spans="1:1" ht="15.75" customHeight="1" x14ac:dyDescent="0.3">
      <c r="A264" s="8"/>
    </row>
    <row r="265" spans="1:1" ht="15.75" customHeight="1" x14ac:dyDescent="0.3">
      <c r="A265" s="8"/>
    </row>
    <row r="266" spans="1:1" ht="15.75" customHeight="1" x14ac:dyDescent="0.3">
      <c r="A266" s="8"/>
    </row>
    <row r="267" spans="1:1" ht="15.75" customHeight="1" x14ac:dyDescent="0.3">
      <c r="A267" s="8"/>
    </row>
    <row r="268" spans="1:1" ht="15.75" customHeight="1" x14ac:dyDescent="0.3">
      <c r="A268" s="8"/>
    </row>
    <row r="269" spans="1:1" ht="15.75" customHeight="1" x14ac:dyDescent="0.3">
      <c r="A269" s="8"/>
    </row>
    <row r="270" spans="1:1" ht="15.75" customHeight="1" x14ac:dyDescent="0.3">
      <c r="A270" s="8"/>
    </row>
    <row r="271" spans="1:1" ht="15.75" customHeight="1" x14ac:dyDescent="0.3">
      <c r="A271" s="8"/>
    </row>
    <row r="272" spans="1:1" ht="15.75" customHeight="1" x14ac:dyDescent="0.3">
      <c r="A272" s="8"/>
    </row>
    <row r="273" spans="1:1" ht="15.75" customHeight="1" x14ac:dyDescent="0.3">
      <c r="A273" s="8"/>
    </row>
    <row r="274" spans="1:1" ht="15.75" customHeight="1" x14ac:dyDescent="0.3">
      <c r="A274" s="8"/>
    </row>
    <row r="275" spans="1:1" ht="15.75" customHeight="1" x14ac:dyDescent="0.3">
      <c r="A275" s="8"/>
    </row>
    <row r="276" spans="1:1" ht="15.75" customHeight="1" x14ac:dyDescent="0.3">
      <c r="A276" s="8"/>
    </row>
    <row r="277" spans="1:1" ht="15.75" customHeight="1" x14ac:dyDescent="0.3">
      <c r="A277" s="8"/>
    </row>
    <row r="278" spans="1:1" ht="15.75" customHeight="1" x14ac:dyDescent="0.3">
      <c r="A278" s="8"/>
    </row>
    <row r="279" spans="1:1" ht="15.75" customHeight="1" x14ac:dyDescent="0.3">
      <c r="A279" s="8"/>
    </row>
    <row r="280" spans="1:1" ht="15.75" customHeight="1" x14ac:dyDescent="0.3">
      <c r="A280" s="8"/>
    </row>
    <row r="281" spans="1:1" ht="15.75" customHeight="1" x14ac:dyDescent="0.3">
      <c r="A281" s="8"/>
    </row>
    <row r="282" spans="1:1" ht="15.75" customHeight="1" x14ac:dyDescent="0.3">
      <c r="A282" s="8"/>
    </row>
    <row r="283" spans="1:1" ht="15.75" customHeight="1" x14ac:dyDescent="0.3">
      <c r="A283" s="8"/>
    </row>
    <row r="284" spans="1:1" ht="15.75" customHeight="1" x14ac:dyDescent="0.3">
      <c r="A284" s="8"/>
    </row>
    <row r="285" spans="1:1" ht="15.75" customHeight="1" x14ac:dyDescent="0.3">
      <c r="A285" s="8"/>
    </row>
    <row r="286" spans="1:1" ht="15.75" customHeight="1" x14ac:dyDescent="0.3">
      <c r="A286" s="8"/>
    </row>
    <row r="287" spans="1:1" ht="15.75" customHeight="1" x14ac:dyDescent="0.3">
      <c r="A287" s="8"/>
    </row>
    <row r="288" spans="1:1" ht="15.75" customHeight="1" x14ac:dyDescent="0.3">
      <c r="A288" s="8"/>
    </row>
    <row r="289" spans="1:1" ht="15.75" customHeight="1" x14ac:dyDescent="0.3">
      <c r="A289" s="8"/>
    </row>
    <row r="290" spans="1:1" ht="15.75" customHeight="1" x14ac:dyDescent="0.3">
      <c r="A290" s="8"/>
    </row>
    <row r="291" spans="1:1" ht="15.75" customHeight="1" x14ac:dyDescent="0.3">
      <c r="A291" s="8"/>
    </row>
    <row r="292" spans="1:1" ht="15.75" customHeight="1" x14ac:dyDescent="0.3">
      <c r="A292" s="8"/>
    </row>
    <row r="293" spans="1:1" ht="15.75" customHeight="1" x14ac:dyDescent="0.3">
      <c r="A293" s="8"/>
    </row>
    <row r="294" spans="1:1" ht="15.75" customHeight="1" x14ac:dyDescent="0.3">
      <c r="A294" s="8"/>
    </row>
    <row r="295" spans="1:1" ht="15.75" customHeight="1" x14ac:dyDescent="0.3">
      <c r="A295" s="8"/>
    </row>
    <row r="296" spans="1:1" ht="15.75" customHeight="1" x14ac:dyDescent="0.3">
      <c r="A296" s="8"/>
    </row>
    <row r="297" spans="1:1" ht="15.75" customHeight="1" x14ac:dyDescent="0.3">
      <c r="A297" s="8"/>
    </row>
    <row r="298" spans="1:1" ht="15.75" customHeight="1" x14ac:dyDescent="0.3">
      <c r="A298" s="8"/>
    </row>
    <row r="299" spans="1:1" ht="15.75" customHeight="1" x14ac:dyDescent="0.3">
      <c r="A299" s="8"/>
    </row>
    <row r="300" spans="1:1" ht="15.75" customHeight="1" x14ac:dyDescent="0.3">
      <c r="A300" s="8"/>
    </row>
    <row r="301" spans="1:1" ht="15.75" customHeight="1" x14ac:dyDescent="0.3">
      <c r="A301" s="8"/>
    </row>
    <row r="302" spans="1:1" ht="15.75" customHeight="1" x14ac:dyDescent="0.3">
      <c r="A302" s="8"/>
    </row>
    <row r="303" spans="1:1" ht="15.75" customHeight="1" x14ac:dyDescent="0.3">
      <c r="A303" s="8"/>
    </row>
    <row r="304" spans="1:1" ht="15.75" customHeight="1" x14ac:dyDescent="0.3">
      <c r="A304" s="8"/>
    </row>
    <row r="305" spans="1:1" ht="15.75" customHeight="1" x14ac:dyDescent="0.3">
      <c r="A305" s="8"/>
    </row>
    <row r="306" spans="1:1" ht="15.75" customHeight="1" x14ac:dyDescent="0.3">
      <c r="A306" s="8"/>
    </row>
    <row r="307" spans="1:1" ht="15.75" customHeight="1" x14ac:dyDescent="0.3">
      <c r="A307" s="8"/>
    </row>
    <row r="308" spans="1:1" ht="15.75" customHeight="1" x14ac:dyDescent="0.3">
      <c r="A308" s="8"/>
    </row>
    <row r="309" spans="1:1" ht="15.75" customHeight="1" x14ac:dyDescent="0.3">
      <c r="A309" s="8"/>
    </row>
    <row r="310" spans="1:1" ht="15.75" customHeight="1" x14ac:dyDescent="0.3">
      <c r="A310" s="8"/>
    </row>
    <row r="311" spans="1:1" ht="15.75" customHeight="1" x14ac:dyDescent="0.3">
      <c r="A311" s="8"/>
    </row>
    <row r="312" spans="1:1" ht="15.75" customHeight="1" x14ac:dyDescent="0.3">
      <c r="A312" s="8"/>
    </row>
    <row r="313" spans="1:1" ht="15.75" customHeight="1" x14ac:dyDescent="0.3">
      <c r="A313" s="8"/>
    </row>
    <row r="314" spans="1:1" ht="15.75" customHeight="1" x14ac:dyDescent="0.3">
      <c r="A314" s="8"/>
    </row>
    <row r="315" spans="1:1" ht="15.75" customHeight="1" x14ac:dyDescent="0.3">
      <c r="A315" s="8"/>
    </row>
    <row r="316" spans="1:1" ht="15.75" customHeight="1" x14ac:dyDescent="0.3">
      <c r="A316" s="8"/>
    </row>
    <row r="317" spans="1:1" ht="15.75" customHeight="1" x14ac:dyDescent="0.3">
      <c r="A317" s="8"/>
    </row>
    <row r="318" spans="1:1" ht="15.75" customHeight="1" x14ac:dyDescent="0.3">
      <c r="A318" s="8"/>
    </row>
    <row r="319" spans="1:1" ht="15.75" customHeight="1" x14ac:dyDescent="0.3">
      <c r="A319" s="8"/>
    </row>
    <row r="320" spans="1:1" ht="15.75" customHeight="1" x14ac:dyDescent="0.3">
      <c r="A320" s="8"/>
    </row>
    <row r="321" spans="1:1" ht="15.75" customHeight="1" x14ac:dyDescent="0.3">
      <c r="A321" s="8"/>
    </row>
    <row r="322" spans="1:1" ht="15.75" customHeight="1" x14ac:dyDescent="0.3">
      <c r="A322" s="8"/>
    </row>
    <row r="323" spans="1:1" ht="15.75" customHeight="1" x14ac:dyDescent="0.3">
      <c r="A323" s="8"/>
    </row>
    <row r="324" spans="1:1" ht="15.75" customHeight="1" x14ac:dyDescent="0.3">
      <c r="A324" s="8"/>
    </row>
    <row r="325" spans="1:1" ht="15.75" customHeight="1" x14ac:dyDescent="0.3">
      <c r="A325" s="8"/>
    </row>
    <row r="326" spans="1:1" ht="15.75" customHeight="1" x14ac:dyDescent="0.3">
      <c r="A326" s="8"/>
    </row>
    <row r="327" spans="1:1" ht="15.75" customHeight="1" x14ac:dyDescent="0.3">
      <c r="A327" s="8"/>
    </row>
    <row r="328" spans="1:1" ht="15.75" customHeight="1" x14ac:dyDescent="0.3">
      <c r="A328" s="8"/>
    </row>
    <row r="329" spans="1:1" ht="15.75" customHeight="1" x14ac:dyDescent="0.3">
      <c r="A329" s="8"/>
    </row>
    <row r="330" spans="1:1" ht="15.75" customHeight="1" x14ac:dyDescent="0.3">
      <c r="A330" s="8"/>
    </row>
    <row r="331" spans="1:1" ht="15.75" customHeight="1" x14ac:dyDescent="0.3">
      <c r="A331" s="8"/>
    </row>
    <row r="332" spans="1:1" ht="15.75" customHeight="1" x14ac:dyDescent="0.3">
      <c r="A332" s="8"/>
    </row>
    <row r="333" spans="1:1" ht="15.75" customHeight="1" x14ac:dyDescent="0.3">
      <c r="A333" s="8"/>
    </row>
    <row r="334" spans="1:1" ht="15.75" customHeight="1" x14ac:dyDescent="0.3">
      <c r="A334" s="8"/>
    </row>
    <row r="335" spans="1:1" ht="15.75" customHeight="1" x14ac:dyDescent="0.3">
      <c r="A335" s="8"/>
    </row>
    <row r="336" spans="1:1" ht="15.75" customHeight="1" x14ac:dyDescent="0.3">
      <c r="A336" s="8"/>
    </row>
    <row r="337" spans="1:1" ht="15.75" customHeight="1" x14ac:dyDescent="0.3">
      <c r="A337" s="8"/>
    </row>
    <row r="338" spans="1:1" ht="15.75" customHeight="1" x14ac:dyDescent="0.3">
      <c r="A338" s="8"/>
    </row>
    <row r="339" spans="1:1" ht="15.75" customHeight="1" x14ac:dyDescent="0.3">
      <c r="A339" s="8"/>
    </row>
    <row r="340" spans="1:1" ht="15.75" customHeight="1" x14ac:dyDescent="0.3">
      <c r="A340" s="8"/>
    </row>
    <row r="341" spans="1:1" ht="15.75" customHeight="1" x14ac:dyDescent="0.3">
      <c r="A341" s="8"/>
    </row>
    <row r="342" spans="1:1" ht="15.75" customHeight="1" x14ac:dyDescent="0.3">
      <c r="A342" s="8"/>
    </row>
    <row r="343" spans="1:1" ht="15.75" customHeight="1" x14ac:dyDescent="0.3">
      <c r="A343" s="8"/>
    </row>
    <row r="344" spans="1:1" ht="15.75" customHeight="1" x14ac:dyDescent="0.3">
      <c r="A344" s="8"/>
    </row>
    <row r="345" spans="1:1" ht="15.75" customHeight="1" x14ac:dyDescent="0.3">
      <c r="A345" s="8"/>
    </row>
    <row r="346" spans="1:1" ht="15.75" customHeight="1" x14ac:dyDescent="0.3">
      <c r="A346" s="8"/>
    </row>
    <row r="347" spans="1:1" ht="15.75" customHeight="1" x14ac:dyDescent="0.3">
      <c r="A347" s="8"/>
    </row>
    <row r="348" spans="1:1" ht="15.75" customHeight="1" x14ac:dyDescent="0.3">
      <c r="A348" s="8"/>
    </row>
    <row r="349" spans="1:1" ht="15.75" customHeight="1" x14ac:dyDescent="0.3">
      <c r="A349" s="8"/>
    </row>
    <row r="350" spans="1:1" ht="15.75" customHeight="1" x14ac:dyDescent="0.3">
      <c r="A350" s="8"/>
    </row>
    <row r="351" spans="1:1" ht="15.75" customHeight="1" x14ac:dyDescent="0.3">
      <c r="A351" s="8"/>
    </row>
    <row r="352" spans="1:1" ht="15.75" customHeight="1" x14ac:dyDescent="0.3">
      <c r="A352" s="8"/>
    </row>
    <row r="353" spans="1:1" ht="15.75" customHeight="1" x14ac:dyDescent="0.3">
      <c r="A353" s="8"/>
    </row>
    <row r="354" spans="1:1" ht="15.75" customHeight="1" x14ac:dyDescent="0.3">
      <c r="A354" s="8"/>
    </row>
    <row r="355" spans="1:1" ht="15.75" customHeight="1" x14ac:dyDescent="0.3">
      <c r="A355" s="8"/>
    </row>
    <row r="356" spans="1:1" ht="15.75" customHeight="1" x14ac:dyDescent="0.3">
      <c r="A356" s="8"/>
    </row>
    <row r="357" spans="1:1" ht="15.75" customHeight="1" x14ac:dyDescent="0.3">
      <c r="A357" s="8"/>
    </row>
    <row r="358" spans="1:1" ht="15.75" customHeight="1" x14ac:dyDescent="0.3">
      <c r="A358" s="8"/>
    </row>
    <row r="359" spans="1:1" ht="15.75" customHeight="1" x14ac:dyDescent="0.3">
      <c r="A359" s="8"/>
    </row>
    <row r="360" spans="1:1" ht="15.75" customHeight="1" x14ac:dyDescent="0.3">
      <c r="A360" s="8"/>
    </row>
    <row r="361" spans="1:1" ht="15.75" customHeight="1" x14ac:dyDescent="0.3">
      <c r="A361" s="8"/>
    </row>
    <row r="362" spans="1:1" ht="15.75" customHeight="1" x14ac:dyDescent="0.3">
      <c r="A362" s="8"/>
    </row>
    <row r="363" spans="1:1" ht="15.75" customHeight="1" x14ac:dyDescent="0.3">
      <c r="A363" s="8"/>
    </row>
    <row r="364" spans="1:1" ht="15.75" customHeight="1" x14ac:dyDescent="0.3">
      <c r="A364" s="8"/>
    </row>
    <row r="365" spans="1:1" ht="15.75" customHeight="1" x14ac:dyDescent="0.3">
      <c r="A365" s="8"/>
    </row>
    <row r="366" spans="1:1" ht="15.75" customHeight="1" x14ac:dyDescent="0.3">
      <c r="A366" s="8"/>
    </row>
    <row r="367" spans="1:1" ht="15.75" customHeight="1" x14ac:dyDescent="0.3">
      <c r="A367" s="8"/>
    </row>
    <row r="368" spans="1:1" ht="15.75" customHeight="1" x14ac:dyDescent="0.3">
      <c r="A368" s="8"/>
    </row>
    <row r="369" spans="1:1" ht="15.75" customHeight="1" x14ac:dyDescent="0.3">
      <c r="A369" s="8"/>
    </row>
    <row r="370" spans="1:1" ht="15.75" customHeight="1" x14ac:dyDescent="0.3">
      <c r="A370" s="8"/>
    </row>
    <row r="371" spans="1:1" ht="15.75" customHeight="1" x14ac:dyDescent="0.3">
      <c r="A371" s="8"/>
    </row>
    <row r="372" spans="1:1" ht="15.75" customHeight="1" x14ac:dyDescent="0.3">
      <c r="A372" s="8"/>
    </row>
    <row r="373" spans="1:1" ht="15.75" customHeight="1" x14ac:dyDescent="0.3">
      <c r="A373" s="8"/>
    </row>
    <row r="374" spans="1:1" ht="15.75" customHeight="1" x14ac:dyDescent="0.3">
      <c r="A374" s="8"/>
    </row>
    <row r="375" spans="1:1" ht="15.75" customHeight="1" x14ac:dyDescent="0.3">
      <c r="A375" s="8"/>
    </row>
    <row r="376" spans="1:1" ht="15.75" customHeight="1" x14ac:dyDescent="0.3">
      <c r="A376" s="8"/>
    </row>
    <row r="377" spans="1:1" ht="15.75" customHeight="1" x14ac:dyDescent="0.3">
      <c r="A377" s="8"/>
    </row>
    <row r="378" spans="1:1" ht="15.75" customHeight="1" x14ac:dyDescent="0.3">
      <c r="A378" s="8"/>
    </row>
    <row r="379" spans="1:1" ht="15.75" customHeight="1" x14ac:dyDescent="0.3">
      <c r="A379" s="8"/>
    </row>
    <row r="380" spans="1:1" ht="15.75" customHeight="1" x14ac:dyDescent="0.3">
      <c r="A380" s="8"/>
    </row>
    <row r="381" spans="1:1" ht="15.75" customHeight="1" x14ac:dyDescent="0.3">
      <c r="A381" s="8"/>
    </row>
    <row r="382" spans="1:1" ht="15.75" customHeight="1" x14ac:dyDescent="0.3">
      <c r="A382" s="8"/>
    </row>
    <row r="383" spans="1:1" ht="15.75" customHeight="1" x14ac:dyDescent="0.3">
      <c r="A383" s="8"/>
    </row>
    <row r="384" spans="1:1" ht="15.75" customHeight="1" x14ac:dyDescent="0.3">
      <c r="A384" s="8"/>
    </row>
    <row r="385" spans="1:1" ht="15.75" customHeight="1" x14ac:dyDescent="0.3">
      <c r="A385" s="8"/>
    </row>
    <row r="386" spans="1:1" ht="15.75" customHeight="1" x14ac:dyDescent="0.3">
      <c r="A386" s="8"/>
    </row>
    <row r="387" spans="1:1" ht="15.75" customHeight="1" x14ac:dyDescent="0.3">
      <c r="A387" s="8"/>
    </row>
    <row r="388" spans="1:1" ht="15.75" customHeight="1" x14ac:dyDescent="0.3">
      <c r="A388" s="8"/>
    </row>
    <row r="389" spans="1:1" ht="15.75" customHeight="1" x14ac:dyDescent="0.3">
      <c r="A389" s="8"/>
    </row>
    <row r="390" spans="1:1" ht="15.75" customHeight="1" x14ac:dyDescent="0.3">
      <c r="A390" s="8"/>
    </row>
    <row r="391" spans="1:1" ht="15.75" customHeight="1" x14ac:dyDescent="0.3">
      <c r="A391" s="8"/>
    </row>
    <row r="392" spans="1:1" ht="15.75" customHeight="1" x14ac:dyDescent="0.3">
      <c r="A392" s="8"/>
    </row>
    <row r="393" spans="1:1" ht="15.75" customHeight="1" x14ac:dyDescent="0.3">
      <c r="A393" s="8"/>
    </row>
    <row r="394" spans="1:1" ht="15.75" customHeight="1" x14ac:dyDescent="0.3">
      <c r="A394" s="8"/>
    </row>
    <row r="395" spans="1:1" ht="15.75" customHeight="1" x14ac:dyDescent="0.3">
      <c r="A395" s="8"/>
    </row>
    <row r="396" spans="1:1" ht="15.75" customHeight="1" x14ac:dyDescent="0.3">
      <c r="A396" s="8"/>
    </row>
    <row r="397" spans="1:1" ht="15.75" customHeight="1" x14ac:dyDescent="0.3">
      <c r="A397" s="8"/>
    </row>
    <row r="398" spans="1:1" ht="15.75" customHeight="1" x14ac:dyDescent="0.3">
      <c r="A398" s="8"/>
    </row>
    <row r="399" spans="1:1" ht="15.75" customHeight="1" x14ac:dyDescent="0.3">
      <c r="A399" s="8"/>
    </row>
    <row r="400" spans="1:1" ht="15.75" customHeight="1" x14ac:dyDescent="0.3">
      <c r="A400" s="8"/>
    </row>
    <row r="401" spans="1:1" ht="15.75" customHeight="1" x14ac:dyDescent="0.3">
      <c r="A401" s="8"/>
    </row>
    <row r="402" spans="1:1" ht="15.75" customHeight="1" x14ac:dyDescent="0.3">
      <c r="A402" s="8"/>
    </row>
    <row r="403" spans="1:1" ht="15.75" customHeight="1" x14ac:dyDescent="0.3">
      <c r="A403" s="8"/>
    </row>
    <row r="404" spans="1:1" ht="15.75" customHeight="1" x14ac:dyDescent="0.3">
      <c r="A404" s="8"/>
    </row>
    <row r="405" spans="1:1" ht="15.75" customHeight="1" x14ac:dyDescent="0.3">
      <c r="A405" s="8"/>
    </row>
    <row r="406" spans="1:1" ht="15.75" customHeight="1" x14ac:dyDescent="0.3">
      <c r="A406" s="8"/>
    </row>
    <row r="407" spans="1:1" ht="15.75" customHeight="1" x14ac:dyDescent="0.3">
      <c r="A407" s="8"/>
    </row>
    <row r="408" spans="1:1" ht="15.75" customHeight="1" x14ac:dyDescent="0.3">
      <c r="A408" s="8"/>
    </row>
    <row r="409" spans="1:1" ht="15.75" customHeight="1" x14ac:dyDescent="0.3">
      <c r="A409" s="8"/>
    </row>
    <row r="410" spans="1:1" ht="15.75" customHeight="1" x14ac:dyDescent="0.3">
      <c r="A410" s="8"/>
    </row>
    <row r="411" spans="1:1" ht="15.75" customHeight="1" x14ac:dyDescent="0.3">
      <c r="A411" s="8"/>
    </row>
    <row r="412" spans="1:1" ht="15.75" customHeight="1" x14ac:dyDescent="0.3">
      <c r="A412" s="8"/>
    </row>
    <row r="413" spans="1:1" ht="15.75" customHeight="1" x14ac:dyDescent="0.3">
      <c r="A413" s="8"/>
    </row>
    <row r="414" spans="1:1" ht="15.75" customHeight="1" x14ac:dyDescent="0.3">
      <c r="A414" s="8"/>
    </row>
    <row r="415" spans="1:1" ht="15.75" customHeight="1" x14ac:dyDescent="0.3">
      <c r="A415" s="8"/>
    </row>
    <row r="416" spans="1:1" ht="15.75" customHeight="1" x14ac:dyDescent="0.3">
      <c r="A416" s="8"/>
    </row>
    <row r="417" spans="1:1" ht="15.75" customHeight="1" x14ac:dyDescent="0.3">
      <c r="A417" s="8"/>
    </row>
    <row r="418" spans="1:1" ht="15.75" customHeight="1" x14ac:dyDescent="0.3">
      <c r="A418" s="8"/>
    </row>
    <row r="419" spans="1:1" ht="15.75" customHeight="1" x14ac:dyDescent="0.3">
      <c r="A419" s="8"/>
    </row>
    <row r="420" spans="1:1" ht="15.75" customHeight="1" x14ac:dyDescent="0.3">
      <c r="A420" s="8"/>
    </row>
    <row r="421" spans="1:1" ht="15.75" customHeight="1" x14ac:dyDescent="0.3">
      <c r="A421" s="8"/>
    </row>
    <row r="422" spans="1:1" ht="15.75" customHeight="1" x14ac:dyDescent="0.3">
      <c r="A422" s="8"/>
    </row>
    <row r="423" spans="1:1" ht="15.75" customHeight="1" x14ac:dyDescent="0.3">
      <c r="A423" s="8"/>
    </row>
    <row r="424" spans="1:1" ht="15.75" customHeight="1" x14ac:dyDescent="0.3">
      <c r="A424" s="8"/>
    </row>
    <row r="425" spans="1:1" ht="15.75" customHeight="1" x14ac:dyDescent="0.3">
      <c r="A425" s="8"/>
    </row>
    <row r="426" spans="1:1" ht="15.75" customHeight="1" x14ac:dyDescent="0.3">
      <c r="A426" s="8"/>
    </row>
    <row r="427" spans="1:1" ht="15.75" customHeight="1" x14ac:dyDescent="0.3">
      <c r="A427" s="8"/>
    </row>
    <row r="428" spans="1:1" ht="15.75" customHeight="1" x14ac:dyDescent="0.3">
      <c r="A428" s="8"/>
    </row>
    <row r="429" spans="1:1" ht="15.75" customHeight="1" x14ac:dyDescent="0.3">
      <c r="A429" s="8"/>
    </row>
    <row r="430" spans="1:1" ht="15.75" customHeight="1" x14ac:dyDescent="0.3">
      <c r="A430" s="8"/>
    </row>
    <row r="431" spans="1:1" ht="15.75" customHeight="1" x14ac:dyDescent="0.3">
      <c r="A431" s="8"/>
    </row>
    <row r="432" spans="1:1" ht="15.75" customHeight="1" x14ac:dyDescent="0.3">
      <c r="A432" s="8"/>
    </row>
    <row r="433" spans="1:1" ht="15.75" customHeight="1" x14ac:dyDescent="0.3">
      <c r="A433" s="8"/>
    </row>
    <row r="434" spans="1:1" ht="15.75" customHeight="1" x14ac:dyDescent="0.3">
      <c r="A434" s="8"/>
    </row>
    <row r="435" spans="1:1" ht="15.75" customHeight="1" x14ac:dyDescent="0.3">
      <c r="A435" s="8"/>
    </row>
    <row r="436" spans="1:1" ht="15.75" customHeight="1" x14ac:dyDescent="0.3">
      <c r="A436" s="8"/>
    </row>
    <row r="437" spans="1:1" ht="15.75" customHeight="1" x14ac:dyDescent="0.3">
      <c r="A437" s="8"/>
    </row>
    <row r="438" spans="1:1" ht="15.75" customHeight="1" x14ac:dyDescent="0.3">
      <c r="A438" s="8"/>
    </row>
    <row r="439" spans="1:1" ht="15.75" customHeight="1" x14ac:dyDescent="0.3">
      <c r="A439" s="8"/>
    </row>
    <row r="440" spans="1:1" ht="15.75" customHeight="1" x14ac:dyDescent="0.3">
      <c r="A440" s="8"/>
    </row>
    <row r="441" spans="1:1" ht="15.75" customHeight="1" x14ac:dyDescent="0.3">
      <c r="A441" s="8"/>
    </row>
    <row r="442" spans="1:1" ht="15.75" customHeight="1" x14ac:dyDescent="0.3">
      <c r="A442" s="8"/>
    </row>
    <row r="443" spans="1:1" ht="15.75" customHeight="1" x14ac:dyDescent="0.3">
      <c r="A443" s="8"/>
    </row>
    <row r="444" spans="1:1" ht="15.75" customHeight="1" x14ac:dyDescent="0.3">
      <c r="A444" s="8"/>
    </row>
    <row r="445" spans="1:1" ht="15.75" customHeight="1" x14ac:dyDescent="0.3">
      <c r="A445" s="8"/>
    </row>
    <row r="446" spans="1:1" ht="15.75" customHeight="1" x14ac:dyDescent="0.3">
      <c r="A446" s="8"/>
    </row>
    <row r="447" spans="1:1" ht="15.75" customHeight="1" x14ac:dyDescent="0.3">
      <c r="A447" s="8"/>
    </row>
    <row r="448" spans="1:1" ht="15.75" customHeight="1" x14ac:dyDescent="0.3">
      <c r="A448" s="8"/>
    </row>
    <row r="449" spans="1:1" ht="15.75" customHeight="1" x14ac:dyDescent="0.3">
      <c r="A449" s="8"/>
    </row>
    <row r="450" spans="1:1" ht="15.75" customHeight="1" x14ac:dyDescent="0.3">
      <c r="A450" s="8"/>
    </row>
    <row r="451" spans="1:1" ht="15.75" customHeight="1" x14ac:dyDescent="0.3">
      <c r="A451" s="8"/>
    </row>
    <row r="452" spans="1:1" ht="15.75" customHeight="1" x14ac:dyDescent="0.3">
      <c r="A452" s="8"/>
    </row>
    <row r="453" spans="1:1" ht="15.75" customHeight="1" x14ac:dyDescent="0.3">
      <c r="A453" s="8"/>
    </row>
    <row r="454" spans="1:1" ht="15.75" customHeight="1" x14ac:dyDescent="0.3">
      <c r="A454" s="8"/>
    </row>
    <row r="455" spans="1:1" ht="15.75" customHeight="1" x14ac:dyDescent="0.3">
      <c r="A455" s="8"/>
    </row>
    <row r="456" spans="1:1" ht="15.75" customHeight="1" x14ac:dyDescent="0.3">
      <c r="A456" s="8"/>
    </row>
    <row r="457" spans="1:1" ht="15.75" customHeight="1" x14ac:dyDescent="0.3">
      <c r="A457" s="8"/>
    </row>
    <row r="458" spans="1:1" ht="15.75" customHeight="1" x14ac:dyDescent="0.3">
      <c r="A458" s="8"/>
    </row>
    <row r="459" spans="1:1" ht="15.75" customHeight="1" x14ac:dyDescent="0.3">
      <c r="A459" s="8"/>
    </row>
    <row r="460" spans="1:1" ht="15.75" customHeight="1" x14ac:dyDescent="0.3">
      <c r="A460" s="8"/>
    </row>
    <row r="461" spans="1:1" ht="15.75" customHeight="1" x14ac:dyDescent="0.3">
      <c r="A461" s="8"/>
    </row>
    <row r="462" spans="1:1" ht="15.75" customHeight="1" x14ac:dyDescent="0.3">
      <c r="A462" s="8"/>
    </row>
    <row r="463" spans="1:1" ht="15.75" customHeight="1" x14ac:dyDescent="0.3">
      <c r="A463" s="8"/>
    </row>
    <row r="464" spans="1:1" ht="15.75" customHeight="1" x14ac:dyDescent="0.3">
      <c r="A464" s="8"/>
    </row>
    <row r="465" spans="1:1" ht="15.75" customHeight="1" x14ac:dyDescent="0.3">
      <c r="A465" s="8"/>
    </row>
    <row r="466" spans="1:1" ht="15.75" customHeight="1" x14ac:dyDescent="0.3">
      <c r="A466" s="8"/>
    </row>
    <row r="467" spans="1:1" ht="15.75" customHeight="1" x14ac:dyDescent="0.3">
      <c r="A467" s="8"/>
    </row>
    <row r="468" spans="1:1" ht="15.75" customHeight="1" x14ac:dyDescent="0.3">
      <c r="A468" s="8"/>
    </row>
    <row r="469" spans="1:1" ht="15.75" customHeight="1" x14ac:dyDescent="0.3">
      <c r="A469" s="8"/>
    </row>
    <row r="470" spans="1:1" ht="15.75" customHeight="1" x14ac:dyDescent="0.3">
      <c r="A470" s="8"/>
    </row>
    <row r="471" spans="1:1" ht="15.75" customHeight="1" x14ac:dyDescent="0.3">
      <c r="A471" s="8"/>
    </row>
    <row r="472" spans="1:1" ht="15.75" customHeight="1" x14ac:dyDescent="0.3">
      <c r="A472" s="8"/>
    </row>
    <row r="473" spans="1:1" ht="15.75" customHeight="1" x14ac:dyDescent="0.3">
      <c r="A473" s="8"/>
    </row>
    <row r="474" spans="1:1" ht="15.75" customHeight="1" x14ac:dyDescent="0.3">
      <c r="A474" s="8"/>
    </row>
    <row r="475" spans="1:1" ht="15.75" customHeight="1" x14ac:dyDescent="0.3">
      <c r="A475" s="8"/>
    </row>
    <row r="476" spans="1:1" ht="15.75" customHeight="1" x14ac:dyDescent="0.3">
      <c r="A476" s="8"/>
    </row>
    <row r="477" spans="1:1" ht="15.75" customHeight="1" x14ac:dyDescent="0.3">
      <c r="A477" s="8"/>
    </row>
    <row r="478" spans="1:1" ht="15.75" customHeight="1" x14ac:dyDescent="0.3">
      <c r="A478" s="8"/>
    </row>
    <row r="479" spans="1:1" ht="15.75" customHeight="1" x14ac:dyDescent="0.3">
      <c r="A479" s="8"/>
    </row>
    <row r="480" spans="1:1" ht="15.75" customHeight="1" x14ac:dyDescent="0.3">
      <c r="A480" s="8"/>
    </row>
    <row r="481" spans="1:1" ht="15.75" customHeight="1" x14ac:dyDescent="0.3">
      <c r="A481" s="8"/>
    </row>
    <row r="482" spans="1:1" ht="15.75" customHeight="1" x14ac:dyDescent="0.3">
      <c r="A482" s="8"/>
    </row>
    <row r="483" spans="1:1" ht="15.75" customHeight="1" x14ac:dyDescent="0.3">
      <c r="A483" s="8"/>
    </row>
    <row r="484" spans="1:1" ht="15.75" customHeight="1" x14ac:dyDescent="0.3">
      <c r="A484" s="8"/>
    </row>
    <row r="485" spans="1:1" ht="15.75" customHeight="1" x14ac:dyDescent="0.3">
      <c r="A485" s="8"/>
    </row>
    <row r="486" spans="1:1" ht="15.75" customHeight="1" x14ac:dyDescent="0.3">
      <c r="A486" s="8"/>
    </row>
    <row r="487" spans="1:1" ht="15.75" customHeight="1" x14ac:dyDescent="0.3">
      <c r="A487" s="8"/>
    </row>
    <row r="488" spans="1:1" ht="15.75" customHeight="1" x14ac:dyDescent="0.3">
      <c r="A488" s="8"/>
    </row>
    <row r="489" spans="1:1" ht="15.75" customHeight="1" x14ac:dyDescent="0.3">
      <c r="A489" s="8"/>
    </row>
    <row r="490" spans="1:1" ht="15.75" customHeight="1" x14ac:dyDescent="0.3">
      <c r="A490" s="8"/>
    </row>
    <row r="491" spans="1:1" ht="15.75" customHeight="1" x14ac:dyDescent="0.3">
      <c r="A491" s="8"/>
    </row>
    <row r="492" spans="1:1" ht="15.75" customHeight="1" x14ac:dyDescent="0.3">
      <c r="A492" s="8"/>
    </row>
    <row r="493" spans="1:1" ht="15.75" customHeight="1" x14ac:dyDescent="0.3">
      <c r="A493" s="8"/>
    </row>
    <row r="494" spans="1:1" ht="15.75" customHeight="1" x14ac:dyDescent="0.3">
      <c r="A494" s="8"/>
    </row>
    <row r="495" spans="1:1" ht="15.75" customHeight="1" x14ac:dyDescent="0.3">
      <c r="A495" s="8"/>
    </row>
    <row r="496" spans="1:1" ht="15.75" customHeight="1" x14ac:dyDescent="0.3">
      <c r="A496" s="8"/>
    </row>
    <row r="497" spans="1:1" ht="15.75" customHeight="1" x14ac:dyDescent="0.3">
      <c r="A497" s="8"/>
    </row>
    <row r="498" spans="1:1" ht="15.75" customHeight="1" x14ac:dyDescent="0.3">
      <c r="A498" s="8"/>
    </row>
    <row r="499" spans="1:1" ht="15.75" customHeight="1" x14ac:dyDescent="0.3">
      <c r="A499" s="8"/>
    </row>
    <row r="500" spans="1:1" ht="15.75" customHeight="1" x14ac:dyDescent="0.3">
      <c r="A500" s="8"/>
    </row>
    <row r="501" spans="1:1" ht="15.75" customHeight="1" x14ac:dyDescent="0.3">
      <c r="A501" s="8"/>
    </row>
    <row r="502" spans="1:1" ht="15.75" customHeight="1" x14ac:dyDescent="0.3">
      <c r="A502" s="8"/>
    </row>
    <row r="503" spans="1:1" ht="15.75" customHeight="1" x14ac:dyDescent="0.3">
      <c r="A503" s="8"/>
    </row>
    <row r="504" spans="1:1" ht="15.75" customHeight="1" x14ac:dyDescent="0.3">
      <c r="A504" s="8"/>
    </row>
    <row r="505" spans="1:1" ht="15.75" customHeight="1" x14ac:dyDescent="0.3">
      <c r="A505" s="8"/>
    </row>
    <row r="506" spans="1:1" ht="15.75" customHeight="1" x14ac:dyDescent="0.3">
      <c r="A506" s="8"/>
    </row>
    <row r="507" spans="1:1" ht="15.75" customHeight="1" x14ac:dyDescent="0.3">
      <c r="A507" s="8"/>
    </row>
    <row r="508" spans="1:1" ht="15.75" customHeight="1" x14ac:dyDescent="0.3">
      <c r="A508" s="8"/>
    </row>
    <row r="509" spans="1:1" ht="15.75" customHeight="1" x14ac:dyDescent="0.3">
      <c r="A509" s="8"/>
    </row>
    <row r="510" spans="1:1" ht="15.75" customHeight="1" x14ac:dyDescent="0.3">
      <c r="A510" s="8"/>
    </row>
    <row r="511" spans="1:1" ht="15.75" customHeight="1" x14ac:dyDescent="0.3">
      <c r="A511" s="8"/>
    </row>
    <row r="512" spans="1:1" ht="15.75" customHeight="1" x14ac:dyDescent="0.3">
      <c r="A512" s="8"/>
    </row>
    <row r="513" spans="1:1" ht="15.75" customHeight="1" x14ac:dyDescent="0.3">
      <c r="A513" s="8"/>
    </row>
    <row r="514" spans="1:1" ht="15.75" customHeight="1" x14ac:dyDescent="0.3">
      <c r="A514" s="8"/>
    </row>
    <row r="515" spans="1:1" ht="15.75" customHeight="1" x14ac:dyDescent="0.3">
      <c r="A515" s="8"/>
    </row>
    <row r="516" spans="1:1" ht="15.75" customHeight="1" x14ac:dyDescent="0.3">
      <c r="A516" s="8"/>
    </row>
    <row r="517" spans="1:1" ht="15.75" customHeight="1" x14ac:dyDescent="0.3">
      <c r="A517" s="8"/>
    </row>
    <row r="518" spans="1:1" ht="15.75" customHeight="1" x14ac:dyDescent="0.3">
      <c r="A518" s="8"/>
    </row>
    <row r="519" spans="1:1" ht="15.75" customHeight="1" x14ac:dyDescent="0.3">
      <c r="A519" s="8"/>
    </row>
    <row r="520" spans="1:1" ht="15.75" customHeight="1" x14ac:dyDescent="0.3">
      <c r="A520" s="8"/>
    </row>
    <row r="521" spans="1:1" ht="15.75" customHeight="1" x14ac:dyDescent="0.3">
      <c r="A521" s="8"/>
    </row>
    <row r="522" spans="1:1" ht="15.75" customHeight="1" x14ac:dyDescent="0.3">
      <c r="A522" s="8"/>
    </row>
    <row r="523" spans="1:1" ht="15.75" customHeight="1" x14ac:dyDescent="0.3">
      <c r="A523" s="8"/>
    </row>
    <row r="524" spans="1:1" ht="15.75" customHeight="1" x14ac:dyDescent="0.3">
      <c r="A524" s="8"/>
    </row>
    <row r="525" spans="1:1" ht="15.75" customHeight="1" x14ac:dyDescent="0.3">
      <c r="A525" s="8"/>
    </row>
    <row r="526" spans="1:1" ht="15.75" customHeight="1" x14ac:dyDescent="0.3">
      <c r="A526" s="8"/>
    </row>
    <row r="527" spans="1:1" ht="15.75" customHeight="1" x14ac:dyDescent="0.3">
      <c r="A527" s="8"/>
    </row>
    <row r="528" spans="1:1" ht="15.75" customHeight="1" x14ac:dyDescent="0.3">
      <c r="A528" s="8"/>
    </row>
    <row r="529" spans="1:1" ht="15.75" customHeight="1" x14ac:dyDescent="0.3">
      <c r="A529" s="8"/>
    </row>
    <row r="530" spans="1:1" ht="15.75" customHeight="1" x14ac:dyDescent="0.3">
      <c r="A530" s="8"/>
    </row>
    <row r="531" spans="1:1" ht="15.75" customHeight="1" x14ac:dyDescent="0.3">
      <c r="A531" s="8"/>
    </row>
    <row r="532" spans="1:1" ht="15.75" customHeight="1" x14ac:dyDescent="0.3">
      <c r="A532" s="8"/>
    </row>
    <row r="533" spans="1:1" ht="15.75" customHeight="1" x14ac:dyDescent="0.3">
      <c r="A533" s="8"/>
    </row>
    <row r="534" spans="1:1" ht="15.75" customHeight="1" x14ac:dyDescent="0.3">
      <c r="A534" s="8"/>
    </row>
    <row r="535" spans="1:1" ht="15.75" customHeight="1" x14ac:dyDescent="0.3">
      <c r="A535" s="8"/>
    </row>
    <row r="536" spans="1:1" ht="15.75" customHeight="1" x14ac:dyDescent="0.3">
      <c r="A536" s="8"/>
    </row>
    <row r="537" spans="1:1" ht="15.75" customHeight="1" x14ac:dyDescent="0.3">
      <c r="A537" s="8"/>
    </row>
    <row r="538" spans="1:1" ht="15.75" customHeight="1" x14ac:dyDescent="0.3">
      <c r="A538" s="8"/>
    </row>
    <row r="539" spans="1:1" ht="15.75" customHeight="1" x14ac:dyDescent="0.3">
      <c r="A539" s="8"/>
    </row>
    <row r="540" spans="1:1" ht="15.75" customHeight="1" x14ac:dyDescent="0.3">
      <c r="A540" s="8"/>
    </row>
    <row r="541" spans="1:1" ht="15.75" customHeight="1" x14ac:dyDescent="0.3">
      <c r="A541" s="8"/>
    </row>
    <row r="542" spans="1:1" ht="15.75" customHeight="1" x14ac:dyDescent="0.3">
      <c r="A542" s="8"/>
    </row>
    <row r="543" spans="1:1" ht="15.75" customHeight="1" x14ac:dyDescent="0.3">
      <c r="A543" s="8"/>
    </row>
    <row r="544" spans="1:1" ht="15.75" customHeight="1" x14ac:dyDescent="0.3">
      <c r="A544" s="8"/>
    </row>
    <row r="545" spans="1:1" ht="15.75" customHeight="1" x14ac:dyDescent="0.3">
      <c r="A545" s="8"/>
    </row>
    <row r="546" spans="1:1" ht="15.75" customHeight="1" x14ac:dyDescent="0.3">
      <c r="A546" s="8"/>
    </row>
    <row r="547" spans="1:1" ht="15.75" customHeight="1" x14ac:dyDescent="0.3">
      <c r="A547" s="8"/>
    </row>
    <row r="548" spans="1:1" ht="15.75" customHeight="1" x14ac:dyDescent="0.3">
      <c r="A548" s="8"/>
    </row>
    <row r="549" spans="1:1" ht="15.75" customHeight="1" x14ac:dyDescent="0.3">
      <c r="A549" s="8"/>
    </row>
    <row r="550" spans="1:1" ht="15.75" customHeight="1" x14ac:dyDescent="0.3">
      <c r="A550" s="8"/>
    </row>
    <row r="551" spans="1:1" ht="15.75" customHeight="1" x14ac:dyDescent="0.3">
      <c r="A551" s="8"/>
    </row>
    <row r="552" spans="1:1" ht="15.75" customHeight="1" x14ac:dyDescent="0.3">
      <c r="A552" s="8"/>
    </row>
    <row r="553" spans="1:1" ht="15.75" customHeight="1" x14ac:dyDescent="0.3">
      <c r="A553" s="8"/>
    </row>
    <row r="554" spans="1:1" ht="15.75" customHeight="1" x14ac:dyDescent="0.3">
      <c r="A554" s="8"/>
    </row>
    <row r="555" spans="1:1" ht="15.75" customHeight="1" x14ac:dyDescent="0.3">
      <c r="A555" s="8"/>
    </row>
    <row r="556" spans="1:1" ht="15.75" customHeight="1" x14ac:dyDescent="0.3">
      <c r="A556" s="8"/>
    </row>
    <row r="557" spans="1:1" ht="15.75" customHeight="1" x14ac:dyDescent="0.3">
      <c r="A557" s="8"/>
    </row>
    <row r="558" spans="1:1" ht="15.75" customHeight="1" x14ac:dyDescent="0.3">
      <c r="A558" s="8"/>
    </row>
    <row r="559" spans="1:1" ht="15.75" customHeight="1" x14ac:dyDescent="0.3">
      <c r="A559" s="8"/>
    </row>
    <row r="560" spans="1:1" ht="15.75" customHeight="1" x14ac:dyDescent="0.3">
      <c r="A560" s="8"/>
    </row>
    <row r="561" spans="1:1" ht="15.75" customHeight="1" x14ac:dyDescent="0.3">
      <c r="A561" s="8"/>
    </row>
    <row r="562" spans="1:1" ht="15.75" customHeight="1" x14ac:dyDescent="0.3">
      <c r="A562" s="8"/>
    </row>
    <row r="563" spans="1:1" ht="15.75" customHeight="1" x14ac:dyDescent="0.3">
      <c r="A563" s="8"/>
    </row>
    <row r="564" spans="1:1" ht="15.75" customHeight="1" x14ac:dyDescent="0.3">
      <c r="A564" s="8"/>
    </row>
    <row r="565" spans="1:1" ht="15.75" customHeight="1" x14ac:dyDescent="0.3">
      <c r="A565" s="8"/>
    </row>
    <row r="566" spans="1:1" ht="15.75" customHeight="1" x14ac:dyDescent="0.3">
      <c r="A566" s="8"/>
    </row>
    <row r="567" spans="1:1" ht="15.75" customHeight="1" x14ac:dyDescent="0.3">
      <c r="A567" s="8"/>
    </row>
    <row r="568" spans="1:1" ht="15.75" customHeight="1" x14ac:dyDescent="0.3">
      <c r="A568" s="8"/>
    </row>
    <row r="569" spans="1:1" ht="15.75" customHeight="1" x14ac:dyDescent="0.3">
      <c r="A569" s="8"/>
    </row>
    <row r="570" spans="1:1" ht="15.75" customHeight="1" x14ac:dyDescent="0.3">
      <c r="A570" s="8"/>
    </row>
    <row r="571" spans="1:1" ht="15.75" customHeight="1" x14ac:dyDescent="0.3">
      <c r="A571" s="8"/>
    </row>
    <row r="572" spans="1:1" ht="15.75" customHeight="1" x14ac:dyDescent="0.3">
      <c r="A572" s="8"/>
    </row>
    <row r="573" spans="1:1" ht="15.75" customHeight="1" x14ac:dyDescent="0.3">
      <c r="A573" s="8"/>
    </row>
    <row r="574" spans="1:1" ht="15.75" customHeight="1" x14ac:dyDescent="0.3">
      <c r="A574" s="8"/>
    </row>
    <row r="575" spans="1:1" ht="15.75" customHeight="1" x14ac:dyDescent="0.3">
      <c r="A575" s="8"/>
    </row>
    <row r="576" spans="1:1" ht="15.75" customHeight="1" x14ac:dyDescent="0.3">
      <c r="A576" s="8"/>
    </row>
    <row r="577" spans="1:1" ht="15.75" customHeight="1" x14ac:dyDescent="0.3">
      <c r="A577" s="8"/>
    </row>
    <row r="578" spans="1:1" ht="15.75" customHeight="1" x14ac:dyDescent="0.3">
      <c r="A578" s="8"/>
    </row>
    <row r="579" spans="1:1" ht="15.75" customHeight="1" x14ac:dyDescent="0.3">
      <c r="A579" s="8"/>
    </row>
    <row r="580" spans="1:1" ht="15.75" customHeight="1" x14ac:dyDescent="0.3">
      <c r="A580" s="8"/>
    </row>
    <row r="581" spans="1:1" ht="15.75" customHeight="1" x14ac:dyDescent="0.3">
      <c r="A581" s="8"/>
    </row>
    <row r="582" spans="1:1" ht="15.75" customHeight="1" x14ac:dyDescent="0.3">
      <c r="A582" s="8"/>
    </row>
    <row r="583" spans="1:1" ht="15.75" customHeight="1" x14ac:dyDescent="0.3">
      <c r="A583" s="8"/>
    </row>
    <row r="584" spans="1:1" ht="15.75" customHeight="1" x14ac:dyDescent="0.3">
      <c r="A584" s="8"/>
    </row>
    <row r="585" spans="1:1" ht="15.75" customHeight="1" x14ac:dyDescent="0.3">
      <c r="A585" s="8"/>
    </row>
    <row r="586" spans="1:1" ht="15.75" customHeight="1" x14ac:dyDescent="0.3">
      <c r="A586" s="8"/>
    </row>
    <row r="587" spans="1:1" ht="15.75" customHeight="1" x14ac:dyDescent="0.3">
      <c r="A587" s="8"/>
    </row>
    <row r="588" spans="1:1" ht="15.75" customHeight="1" x14ac:dyDescent="0.3">
      <c r="A588" s="8"/>
    </row>
    <row r="589" spans="1:1" ht="15.75" customHeight="1" x14ac:dyDescent="0.3">
      <c r="A589" s="8"/>
    </row>
    <row r="590" spans="1:1" ht="15.75" customHeight="1" x14ac:dyDescent="0.3">
      <c r="A590" s="8"/>
    </row>
    <row r="591" spans="1:1" ht="15.75" customHeight="1" x14ac:dyDescent="0.3">
      <c r="A591" s="8"/>
    </row>
    <row r="592" spans="1:1" ht="15.75" customHeight="1" x14ac:dyDescent="0.3">
      <c r="A592" s="8"/>
    </row>
    <row r="593" spans="1:1" ht="15.75" customHeight="1" x14ac:dyDescent="0.3">
      <c r="A593" s="8"/>
    </row>
    <row r="594" spans="1:1" ht="15.75" customHeight="1" x14ac:dyDescent="0.3">
      <c r="A594" s="8"/>
    </row>
    <row r="595" spans="1:1" ht="15.75" customHeight="1" x14ac:dyDescent="0.3">
      <c r="A595" s="8"/>
    </row>
    <row r="596" spans="1:1" ht="15.75" customHeight="1" x14ac:dyDescent="0.3">
      <c r="A596" s="8"/>
    </row>
    <row r="597" spans="1:1" ht="15.75" customHeight="1" x14ac:dyDescent="0.3">
      <c r="A597" s="8"/>
    </row>
    <row r="598" spans="1:1" ht="15.75" customHeight="1" x14ac:dyDescent="0.3">
      <c r="A598" s="8"/>
    </row>
    <row r="599" spans="1:1" ht="15.75" customHeight="1" x14ac:dyDescent="0.3">
      <c r="A599" s="8"/>
    </row>
    <row r="600" spans="1:1" ht="15.75" customHeight="1" x14ac:dyDescent="0.3">
      <c r="A600" s="8"/>
    </row>
    <row r="601" spans="1:1" ht="15.75" customHeight="1" x14ac:dyDescent="0.3">
      <c r="A601" s="8"/>
    </row>
    <row r="602" spans="1:1" ht="15.75" customHeight="1" x14ac:dyDescent="0.3">
      <c r="A602" s="8"/>
    </row>
    <row r="603" spans="1:1" ht="15.75" customHeight="1" x14ac:dyDescent="0.3">
      <c r="A603" s="8"/>
    </row>
    <row r="604" spans="1:1" ht="15.75" customHeight="1" x14ac:dyDescent="0.3">
      <c r="A604" s="8"/>
    </row>
    <row r="605" spans="1:1" ht="15.75" customHeight="1" x14ac:dyDescent="0.3">
      <c r="A605" s="8"/>
    </row>
    <row r="606" spans="1:1" ht="15.75" customHeight="1" x14ac:dyDescent="0.3">
      <c r="A606" s="8"/>
    </row>
    <row r="607" spans="1:1" ht="15.75" customHeight="1" x14ac:dyDescent="0.3">
      <c r="A607" s="8"/>
    </row>
    <row r="608" spans="1:1" ht="15.75" customHeight="1" x14ac:dyDescent="0.3">
      <c r="A608" s="8"/>
    </row>
    <row r="609" spans="1:1" ht="15.75" customHeight="1" x14ac:dyDescent="0.3">
      <c r="A609" s="8"/>
    </row>
    <row r="610" spans="1:1" ht="15.75" customHeight="1" x14ac:dyDescent="0.3">
      <c r="A610" s="8"/>
    </row>
    <row r="611" spans="1:1" ht="15.75" customHeight="1" x14ac:dyDescent="0.3">
      <c r="A611" s="8"/>
    </row>
    <row r="612" spans="1:1" ht="15.75" customHeight="1" x14ac:dyDescent="0.3">
      <c r="A612" s="8"/>
    </row>
    <row r="613" spans="1:1" ht="15.75" customHeight="1" x14ac:dyDescent="0.3">
      <c r="A613" s="8"/>
    </row>
    <row r="614" spans="1:1" ht="15.75" customHeight="1" x14ac:dyDescent="0.3">
      <c r="A614" s="8"/>
    </row>
    <row r="615" spans="1:1" ht="15.75" customHeight="1" x14ac:dyDescent="0.3">
      <c r="A615" s="8"/>
    </row>
    <row r="616" spans="1:1" ht="15.75" customHeight="1" x14ac:dyDescent="0.3">
      <c r="A616" s="8"/>
    </row>
    <row r="617" spans="1:1" ht="15.75" customHeight="1" x14ac:dyDescent="0.3">
      <c r="A617" s="8"/>
    </row>
    <row r="618" spans="1:1" ht="15.75" customHeight="1" x14ac:dyDescent="0.3">
      <c r="A618" s="8"/>
    </row>
    <row r="619" spans="1:1" ht="15.75" customHeight="1" x14ac:dyDescent="0.3">
      <c r="A619" s="8"/>
    </row>
    <row r="620" spans="1:1" ht="15.75" customHeight="1" x14ac:dyDescent="0.3">
      <c r="A620" s="8"/>
    </row>
    <row r="621" spans="1:1" ht="15.75" customHeight="1" x14ac:dyDescent="0.3">
      <c r="A621" s="8"/>
    </row>
    <row r="622" spans="1:1" ht="15.75" customHeight="1" x14ac:dyDescent="0.3">
      <c r="A622" s="8"/>
    </row>
    <row r="623" spans="1:1" ht="15.75" customHeight="1" x14ac:dyDescent="0.3">
      <c r="A623" s="8"/>
    </row>
    <row r="624" spans="1:1" ht="15.75" customHeight="1" x14ac:dyDescent="0.3">
      <c r="A624" s="8"/>
    </row>
    <row r="625" spans="1:1" ht="15.75" customHeight="1" x14ac:dyDescent="0.3">
      <c r="A625" s="8"/>
    </row>
    <row r="626" spans="1:1" ht="15.75" customHeight="1" x14ac:dyDescent="0.3">
      <c r="A626" s="8"/>
    </row>
    <row r="627" spans="1:1" ht="15.75" customHeight="1" x14ac:dyDescent="0.3">
      <c r="A627" s="8"/>
    </row>
    <row r="628" spans="1:1" ht="15.75" customHeight="1" x14ac:dyDescent="0.3">
      <c r="A628" s="8"/>
    </row>
    <row r="629" spans="1:1" ht="15.75" customHeight="1" x14ac:dyDescent="0.3">
      <c r="A629" s="8"/>
    </row>
    <row r="630" spans="1:1" ht="15.75" customHeight="1" x14ac:dyDescent="0.3">
      <c r="A630" s="8"/>
    </row>
    <row r="631" spans="1:1" ht="15.75" customHeight="1" x14ac:dyDescent="0.3">
      <c r="A631" s="8"/>
    </row>
    <row r="632" spans="1:1" ht="15.75" customHeight="1" x14ac:dyDescent="0.3">
      <c r="A632" s="8"/>
    </row>
    <row r="633" spans="1:1" ht="15.75" customHeight="1" x14ac:dyDescent="0.3">
      <c r="A633" s="8"/>
    </row>
    <row r="634" spans="1:1" ht="15.75" customHeight="1" x14ac:dyDescent="0.3">
      <c r="A634" s="8"/>
    </row>
    <row r="635" spans="1:1" ht="15.75" customHeight="1" x14ac:dyDescent="0.3">
      <c r="A635" s="8"/>
    </row>
    <row r="636" spans="1:1" ht="15.75" customHeight="1" x14ac:dyDescent="0.3">
      <c r="A636" s="8"/>
    </row>
    <row r="637" spans="1:1" ht="15.75" customHeight="1" x14ac:dyDescent="0.3">
      <c r="A637" s="8"/>
    </row>
    <row r="638" spans="1:1" ht="15.75" customHeight="1" x14ac:dyDescent="0.3">
      <c r="A638" s="8"/>
    </row>
    <row r="639" spans="1:1" ht="15.75" customHeight="1" x14ac:dyDescent="0.3">
      <c r="A639" s="8"/>
    </row>
    <row r="640" spans="1:1" ht="15.75" customHeight="1" x14ac:dyDescent="0.3">
      <c r="A640" s="8"/>
    </row>
    <row r="641" spans="1:1" ht="15.75" customHeight="1" x14ac:dyDescent="0.3">
      <c r="A641" s="8"/>
    </row>
    <row r="642" spans="1:1" ht="15.75" customHeight="1" x14ac:dyDescent="0.3">
      <c r="A642" s="8"/>
    </row>
    <row r="643" spans="1:1" ht="15.75" customHeight="1" x14ac:dyDescent="0.3">
      <c r="A643" s="8"/>
    </row>
    <row r="644" spans="1:1" ht="15.75" customHeight="1" x14ac:dyDescent="0.3">
      <c r="A644" s="8"/>
    </row>
    <row r="645" spans="1:1" ht="15.75" customHeight="1" x14ac:dyDescent="0.3">
      <c r="A645" s="8"/>
    </row>
    <row r="646" spans="1:1" ht="15.75" customHeight="1" x14ac:dyDescent="0.3">
      <c r="A646" s="8"/>
    </row>
    <row r="647" spans="1:1" ht="15.75" customHeight="1" x14ac:dyDescent="0.3">
      <c r="A647" s="8"/>
    </row>
    <row r="648" spans="1:1" ht="15.75" customHeight="1" x14ac:dyDescent="0.3">
      <c r="A648" s="8"/>
    </row>
    <row r="649" spans="1:1" ht="15.75" customHeight="1" x14ac:dyDescent="0.3">
      <c r="A649" s="8"/>
    </row>
    <row r="650" spans="1:1" ht="15.75" customHeight="1" x14ac:dyDescent="0.3">
      <c r="A650" s="8"/>
    </row>
    <row r="651" spans="1:1" ht="15.75" customHeight="1" x14ac:dyDescent="0.3">
      <c r="A651" s="8"/>
    </row>
    <row r="652" spans="1:1" ht="15.75" customHeight="1" x14ac:dyDescent="0.3">
      <c r="A652" s="8"/>
    </row>
    <row r="653" spans="1:1" ht="15.75" customHeight="1" x14ac:dyDescent="0.3">
      <c r="A653" s="8"/>
    </row>
    <row r="654" spans="1:1" ht="15.75" customHeight="1" x14ac:dyDescent="0.3">
      <c r="A654" s="8"/>
    </row>
    <row r="655" spans="1:1" ht="15.75" customHeight="1" x14ac:dyDescent="0.3">
      <c r="A655" s="8"/>
    </row>
    <row r="656" spans="1:1" ht="15.75" customHeight="1" x14ac:dyDescent="0.3">
      <c r="A656" s="8"/>
    </row>
    <row r="657" spans="1:1" ht="15.75" customHeight="1" x14ac:dyDescent="0.3">
      <c r="A657" s="8"/>
    </row>
    <row r="658" spans="1:1" ht="15.75" customHeight="1" x14ac:dyDescent="0.3">
      <c r="A658" s="8"/>
    </row>
    <row r="659" spans="1:1" ht="15.75" customHeight="1" x14ac:dyDescent="0.3">
      <c r="A659" s="8"/>
    </row>
    <row r="660" spans="1:1" ht="15.75" customHeight="1" x14ac:dyDescent="0.3">
      <c r="A660" s="8"/>
    </row>
    <row r="661" spans="1:1" ht="15.75" customHeight="1" x14ac:dyDescent="0.3">
      <c r="A661" s="8"/>
    </row>
    <row r="662" spans="1:1" ht="15.75" customHeight="1" x14ac:dyDescent="0.3">
      <c r="A662" s="8"/>
    </row>
    <row r="663" spans="1:1" ht="15.75" customHeight="1" x14ac:dyDescent="0.3">
      <c r="A663" s="8"/>
    </row>
    <row r="664" spans="1:1" ht="15.75" customHeight="1" x14ac:dyDescent="0.3">
      <c r="A664" s="8"/>
    </row>
    <row r="665" spans="1:1" ht="15.75" customHeight="1" x14ac:dyDescent="0.3">
      <c r="A665" s="8"/>
    </row>
    <row r="666" spans="1:1" ht="15.75" customHeight="1" x14ac:dyDescent="0.3">
      <c r="A666" s="8"/>
    </row>
    <row r="667" spans="1:1" ht="15.75" customHeight="1" x14ac:dyDescent="0.3">
      <c r="A667" s="8"/>
    </row>
    <row r="668" spans="1:1" ht="15.75" customHeight="1" x14ac:dyDescent="0.3">
      <c r="A668" s="8"/>
    </row>
    <row r="669" spans="1:1" ht="15.75" customHeight="1" x14ac:dyDescent="0.3">
      <c r="A669" s="8"/>
    </row>
    <row r="670" spans="1:1" ht="15.75" customHeight="1" x14ac:dyDescent="0.3">
      <c r="A670" s="8"/>
    </row>
    <row r="671" spans="1:1" ht="15.75" customHeight="1" x14ac:dyDescent="0.3">
      <c r="A671" s="8"/>
    </row>
    <row r="672" spans="1:1" ht="15.75" customHeight="1" x14ac:dyDescent="0.3">
      <c r="A672" s="8"/>
    </row>
    <row r="673" spans="1:1" ht="15.75" customHeight="1" x14ac:dyDescent="0.3">
      <c r="A673" s="8"/>
    </row>
    <row r="674" spans="1:1" ht="15.75" customHeight="1" x14ac:dyDescent="0.3">
      <c r="A674" s="8"/>
    </row>
    <row r="675" spans="1:1" ht="15.75" customHeight="1" x14ac:dyDescent="0.3">
      <c r="A675" s="8"/>
    </row>
    <row r="676" spans="1:1" ht="15.75" customHeight="1" x14ac:dyDescent="0.3">
      <c r="A676" s="8"/>
    </row>
    <row r="677" spans="1:1" ht="15.75" customHeight="1" x14ac:dyDescent="0.3">
      <c r="A677" s="8"/>
    </row>
    <row r="678" spans="1:1" ht="15.75" customHeight="1" x14ac:dyDescent="0.3">
      <c r="A678" s="8"/>
    </row>
    <row r="679" spans="1:1" ht="15.75" customHeight="1" x14ac:dyDescent="0.3">
      <c r="A679" s="8"/>
    </row>
    <row r="680" spans="1:1" ht="15.75" customHeight="1" x14ac:dyDescent="0.3">
      <c r="A680" s="8"/>
    </row>
    <row r="681" spans="1:1" ht="15.75" customHeight="1" x14ac:dyDescent="0.3">
      <c r="A681" s="8"/>
    </row>
    <row r="682" spans="1:1" ht="15.75" customHeight="1" x14ac:dyDescent="0.3">
      <c r="A682" s="8"/>
    </row>
    <row r="683" spans="1:1" ht="15.75" customHeight="1" x14ac:dyDescent="0.3">
      <c r="A683" s="8"/>
    </row>
    <row r="684" spans="1:1" ht="15.75" customHeight="1" x14ac:dyDescent="0.3">
      <c r="A684" s="8"/>
    </row>
    <row r="685" spans="1:1" ht="15.75" customHeight="1" x14ac:dyDescent="0.3">
      <c r="A685" s="8"/>
    </row>
    <row r="686" spans="1:1" ht="15.75" customHeight="1" x14ac:dyDescent="0.3">
      <c r="A686" s="8"/>
    </row>
    <row r="687" spans="1:1" ht="15.75" customHeight="1" x14ac:dyDescent="0.3">
      <c r="A687" s="8"/>
    </row>
    <row r="688" spans="1:1" ht="15.75" customHeight="1" x14ac:dyDescent="0.3">
      <c r="A688" s="8"/>
    </row>
    <row r="689" spans="1:1" ht="15.75" customHeight="1" x14ac:dyDescent="0.3">
      <c r="A689" s="8"/>
    </row>
    <row r="690" spans="1:1" ht="15.75" customHeight="1" x14ac:dyDescent="0.3">
      <c r="A690" s="8"/>
    </row>
    <row r="691" spans="1:1" ht="15.75" customHeight="1" x14ac:dyDescent="0.3">
      <c r="A691" s="8"/>
    </row>
    <row r="692" spans="1:1" ht="15.75" customHeight="1" x14ac:dyDescent="0.3">
      <c r="A692" s="8"/>
    </row>
    <row r="693" spans="1:1" ht="15.75" customHeight="1" x14ac:dyDescent="0.3">
      <c r="A693" s="8"/>
    </row>
    <row r="694" spans="1:1" ht="15.75" customHeight="1" x14ac:dyDescent="0.3">
      <c r="A694" s="8"/>
    </row>
    <row r="695" spans="1:1" ht="15.75" customHeight="1" x14ac:dyDescent="0.3">
      <c r="A695" s="8"/>
    </row>
    <row r="696" spans="1:1" ht="15.75" customHeight="1" x14ac:dyDescent="0.3">
      <c r="A696" s="8"/>
    </row>
    <row r="697" spans="1:1" ht="15.75" customHeight="1" x14ac:dyDescent="0.3">
      <c r="A697" s="8"/>
    </row>
    <row r="698" spans="1:1" ht="15.75" customHeight="1" x14ac:dyDescent="0.3">
      <c r="A698" s="8"/>
    </row>
    <row r="699" spans="1:1" ht="15.75" customHeight="1" x14ac:dyDescent="0.3">
      <c r="A699" s="8"/>
    </row>
    <row r="700" spans="1:1" ht="15.75" customHeight="1" x14ac:dyDescent="0.3">
      <c r="A700" s="8"/>
    </row>
    <row r="701" spans="1:1" ht="15.75" customHeight="1" x14ac:dyDescent="0.3">
      <c r="A701" s="8"/>
    </row>
    <row r="702" spans="1:1" ht="15.75" customHeight="1" x14ac:dyDescent="0.3">
      <c r="A702" s="8"/>
    </row>
    <row r="703" spans="1:1" ht="15.75" customHeight="1" x14ac:dyDescent="0.3">
      <c r="A703" s="8"/>
    </row>
    <row r="704" spans="1:1" ht="15.75" customHeight="1" x14ac:dyDescent="0.3">
      <c r="A704" s="8"/>
    </row>
    <row r="705" spans="1:1" ht="15.75" customHeight="1" x14ac:dyDescent="0.3">
      <c r="A705" s="8"/>
    </row>
    <row r="706" spans="1:1" ht="15.75" customHeight="1" x14ac:dyDescent="0.3">
      <c r="A706" s="8"/>
    </row>
    <row r="707" spans="1:1" ht="15.75" customHeight="1" x14ac:dyDescent="0.3">
      <c r="A707" s="8"/>
    </row>
    <row r="708" spans="1:1" ht="15.75" customHeight="1" x14ac:dyDescent="0.3">
      <c r="A708" s="8"/>
    </row>
    <row r="709" spans="1:1" ht="15.75" customHeight="1" x14ac:dyDescent="0.3">
      <c r="A709" s="8"/>
    </row>
    <row r="710" spans="1:1" ht="15.75" customHeight="1" x14ac:dyDescent="0.3">
      <c r="A710" s="8"/>
    </row>
    <row r="711" spans="1:1" ht="15.75" customHeight="1" x14ac:dyDescent="0.3">
      <c r="A711" s="8"/>
    </row>
    <row r="712" spans="1:1" ht="15.75" customHeight="1" x14ac:dyDescent="0.3">
      <c r="A712" s="8"/>
    </row>
    <row r="713" spans="1:1" ht="15.75" customHeight="1" x14ac:dyDescent="0.3">
      <c r="A713" s="8"/>
    </row>
    <row r="714" spans="1:1" ht="15.75" customHeight="1" x14ac:dyDescent="0.3">
      <c r="A714" s="8"/>
    </row>
    <row r="715" spans="1:1" ht="15.75" customHeight="1" x14ac:dyDescent="0.3">
      <c r="A715" s="8"/>
    </row>
    <row r="716" spans="1:1" ht="15.75" customHeight="1" x14ac:dyDescent="0.3">
      <c r="A716" s="8"/>
    </row>
    <row r="717" spans="1:1" ht="15.75" customHeight="1" x14ac:dyDescent="0.3">
      <c r="A717" s="8"/>
    </row>
    <row r="718" spans="1:1" ht="15.75" customHeight="1" x14ac:dyDescent="0.3">
      <c r="A718" s="8"/>
    </row>
    <row r="719" spans="1:1" ht="15.75" customHeight="1" x14ac:dyDescent="0.3">
      <c r="A719" s="8"/>
    </row>
    <row r="720" spans="1:1" ht="15.75" customHeight="1" x14ac:dyDescent="0.3">
      <c r="A720" s="8"/>
    </row>
    <row r="721" spans="1:1" ht="15.75" customHeight="1" x14ac:dyDescent="0.3">
      <c r="A721" s="8"/>
    </row>
    <row r="722" spans="1:1" ht="15.75" customHeight="1" x14ac:dyDescent="0.3">
      <c r="A722" s="8"/>
    </row>
    <row r="723" spans="1:1" ht="15.75" customHeight="1" x14ac:dyDescent="0.3">
      <c r="A723" s="8"/>
    </row>
    <row r="724" spans="1:1" ht="15.75" customHeight="1" x14ac:dyDescent="0.3">
      <c r="A724" s="8"/>
    </row>
    <row r="725" spans="1:1" ht="15.75" customHeight="1" x14ac:dyDescent="0.3">
      <c r="A725" s="8"/>
    </row>
    <row r="726" spans="1:1" ht="15.75" customHeight="1" x14ac:dyDescent="0.3">
      <c r="A726" s="8"/>
    </row>
    <row r="727" spans="1:1" ht="15.75" customHeight="1" x14ac:dyDescent="0.3">
      <c r="A727" s="8"/>
    </row>
    <row r="728" spans="1:1" ht="15.75" customHeight="1" x14ac:dyDescent="0.3">
      <c r="A728" s="8"/>
    </row>
    <row r="729" spans="1:1" ht="15.75" customHeight="1" x14ac:dyDescent="0.3">
      <c r="A729" s="8"/>
    </row>
    <row r="730" spans="1:1" ht="15.75" customHeight="1" x14ac:dyDescent="0.3">
      <c r="A730" s="8"/>
    </row>
    <row r="731" spans="1:1" ht="15.75" customHeight="1" x14ac:dyDescent="0.3">
      <c r="A731" s="8"/>
    </row>
    <row r="732" spans="1:1" ht="15.75" customHeight="1" x14ac:dyDescent="0.3">
      <c r="A732" s="8"/>
    </row>
    <row r="733" spans="1:1" ht="15.75" customHeight="1" x14ac:dyDescent="0.3">
      <c r="A733" s="8"/>
    </row>
    <row r="734" spans="1:1" ht="15.75" customHeight="1" x14ac:dyDescent="0.3">
      <c r="A734" s="8"/>
    </row>
    <row r="735" spans="1:1" ht="15.75" customHeight="1" x14ac:dyDescent="0.3">
      <c r="A735" s="8"/>
    </row>
    <row r="736" spans="1:1" ht="15.75" customHeight="1" x14ac:dyDescent="0.3">
      <c r="A736" s="8"/>
    </row>
    <row r="737" spans="1:1" ht="15.75" customHeight="1" x14ac:dyDescent="0.3">
      <c r="A737" s="8"/>
    </row>
    <row r="738" spans="1:1" ht="15.75" customHeight="1" x14ac:dyDescent="0.3">
      <c r="A738" s="8"/>
    </row>
    <row r="739" spans="1:1" ht="15.75" customHeight="1" x14ac:dyDescent="0.3">
      <c r="A739" s="8"/>
    </row>
    <row r="740" spans="1:1" ht="15.75" customHeight="1" x14ac:dyDescent="0.3">
      <c r="A740" s="8"/>
    </row>
    <row r="741" spans="1:1" ht="15.75" customHeight="1" x14ac:dyDescent="0.3">
      <c r="A741" s="8"/>
    </row>
    <row r="742" spans="1:1" ht="15.75" customHeight="1" x14ac:dyDescent="0.3">
      <c r="A742" s="8"/>
    </row>
    <row r="743" spans="1:1" ht="15.75" customHeight="1" x14ac:dyDescent="0.3">
      <c r="A743" s="8"/>
    </row>
    <row r="744" spans="1:1" ht="15.75" customHeight="1" x14ac:dyDescent="0.3">
      <c r="A744" s="8"/>
    </row>
    <row r="745" spans="1:1" ht="15.75" customHeight="1" x14ac:dyDescent="0.3">
      <c r="A745" s="8"/>
    </row>
    <row r="746" spans="1:1" ht="15.75" customHeight="1" x14ac:dyDescent="0.3">
      <c r="A746" s="8"/>
    </row>
    <row r="747" spans="1:1" ht="15.75" customHeight="1" x14ac:dyDescent="0.3">
      <c r="A747" s="8"/>
    </row>
    <row r="748" spans="1:1" ht="15.75" customHeight="1" x14ac:dyDescent="0.3">
      <c r="A748" s="8"/>
    </row>
    <row r="749" spans="1:1" ht="15.75" customHeight="1" x14ac:dyDescent="0.3">
      <c r="A749" s="8"/>
    </row>
    <row r="750" spans="1:1" ht="15.75" customHeight="1" x14ac:dyDescent="0.3">
      <c r="A750" s="8"/>
    </row>
    <row r="751" spans="1:1" ht="15.75" customHeight="1" x14ac:dyDescent="0.3">
      <c r="A751" s="8"/>
    </row>
    <row r="752" spans="1:1" ht="15.75" customHeight="1" x14ac:dyDescent="0.3">
      <c r="A752" s="8"/>
    </row>
    <row r="753" spans="1:1" ht="15.75" customHeight="1" x14ac:dyDescent="0.3">
      <c r="A753" s="8"/>
    </row>
    <row r="754" spans="1:1" ht="15.75" customHeight="1" x14ac:dyDescent="0.3">
      <c r="A754" s="8"/>
    </row>
    <row r="755" spans="1:1" ht="15.75" customHeight="1" x14ac:dyDescent="0.3">
      <c r="A755" s="8"/>
    </row>
    <row r="756" spans="1:1" ht="15.75" customHeight="1" x14ac:dyDescent="0.3">
      <c r="A756" s="8"/>
    </row>
    <row r="757" spans="1:1" ht="15.75" customHeight="1" x14ac:dyDescent="0.3">
      <c r="A757" s="8"/>
    </row>
    <row r="758" spans="1:1" ht="15.75" customHeight="1" x14ac:dyDescent="0.3">
      <c r="A758" s="8"/>
    </row>
    <row r="759" spans="1:1" ht="15.75" customHeight="1" x14ac:dyDescent="0.3">
      <c r="A759" s="8"/>
    </row>
    <row r="760" spans="1:1" ht="15.75" customHeight="1" x14ac:dyDescent="0.3">
      <c r="A760" s="8"/>
    </row>
    <row r="761" spans="1:1" ht="15.75" customHeight="1" x14ac:dyDescent="0.3">
      <c r="A761" s="8"/>
    </row>
    <row r="762" spans="1:1" ht="15.75" customHeight="1" x14ac:dyDescent="0.3">
      <c r="A762" s="8"/>
    </row>
    <row r="763" spans="1:1" ht="15.75" customHeight="1" x14ac:dyDescent="0.3">
      <c r="A763" s="8"/>
    </row>
    <row r="764" spans="1:1" ht="15.75" customHeight="1" x14ac:dyDescent="0.3">
      <c r="A764" s="8"/>
    </row>
    <row r="765" spans="1:1" ht="15.75" customHeight="1" x14ac:dyDescent="0.3">
      <c r="A765" s="8"/>
    </row>
    <row r="766" spans="1:1" ht="15.75" customHeight="1" x14ac:dyDescent="0.3">
      <c r="A766" s="8"/>
    </row>
    <row r="767" spans="1:1" ht="15.75" customHeight="1" x14ac:dyDescent="0.3">
      <c r="A767" s="8"/>
    </row>
    <row r="768" spans="1:1" ht="15.75" customHeight="1" x14ac:dyDescent="0.3">
      <c r="A768" s="8"/>
    </row>
    <row r="769" spans="1:1" ht="15.75" customHeight="1" x14ac:dyDescent="0.3">
      <c r="A769" s="8"/>
    </row>
    <row r="770" spans="1:1" ht="15.75" customHeight="1" x14ac:dyDescent="0.3">
      <c r="A770" s="8"/>
    </row>
    <row r="771" spans="1:1" ht="15.75" customHeight="1" x14ac:dyDescent="0.3">
      <c r="A771" s="8"/>
    </row>
    <row r="772" spans="1:1" ht="15.75" customHeight="1" x14ac:dyDescent="0.3">
      <c r="A772" s="8"/>
    </row>
    <row r="773" spans="1:1" ht="15.75" customHeight="1" x14ac:dyDescent="0.3">
      <c r="A773" s="8"/>
    </row>
    <row r="774" spans="1:1" ht="15.75" customHeight="1" x14ac:dyDescent="0.3">
      <c r="A774" s="8"/>
    </row>
    <row r="775" spans="1:1" ht="15.75" customHeight="1" x14ac:dyDescent="0.3">
      <c r="A775" s="8"/>
    </row>
    <row r="776" spans="1:1" ht="15.75" customHeight="1" x14ac:dyDescent="0.3">
      <c r="A776" s="8"/>
    </row>
    <row r="777" spans="1:1" ht="15.75" customHeight="1" x14ac:dyDescent="0.3">
      <c r="A777" s="8"/>
    </row>
    <row r="778" spans="1:1" ht="15.75" customHeight="1" x14ac:dyDescent="0.3">
      <c r="A778" s="8"/>
    </row>
    <row r="779" spans="1:1" ht="15.75" customHeight="1" x14ac:dyDescent="0.3">
      <c r="A779" s="8"/>
    </row>
    <row r="780" spans="1:1" ht="15.75" customHeight="1" x14ac:dyDescent="0.3">
      <c r="A780" s="8"/>
    </row>
    <row r="781" spans="1:1" ht="15.75" customHeight="1" x14ac:dyDescent="0.3">
      <c r="A781" s="8"/>
    </row>
    <row r="782" spans="1:1" ht="15.75" customHeight="1" x14ac:dyDescent="0.3">
      <c r="A782" s="8"/>
    </row>
    <row r="783" spans="1:1" ht="15.75" customHeight="1" x14ac:dyDescent="0.3">
      <c r="A783" s="8"/>
    </row>
    <row r="784" spans="1:1" ht="15.75" customHeight="1" x14ac:dyDescent="0.3">
      <c r="A784" s="8"/>
    </row>
    <row r="785" spans="1:1" ht="15.75" customHeight="1" x14ac:dyDescent="0.3">
      <c r="A785" s="8"/>
    </row>
    <row r="786" spans="1:1" ht="15.75" customHeight="1" x14ac:dyDescent="0.3">
      <c r="A786" s="8"/>
    </row>
    <row r="787" spans="1:1" ht="15.75" customHeight="1" x14ac:dyDescent="0.3">
      <c r="A787" s="8"/>
    </row>
    <row r="788" spans="1:1" ht="15.75" customHeight="1" x14ac:dyDescent="0.3">
      <c r="A788" s="8"/>
    </row>
    <row r="789" spans="1:1" ht="15.75" customHeight="1" x14ac:dyDescent="0.3">
      <c r="A789" s="8"/>
    </row>
    <row r="790" spans="1:1" ht="15.75" customHeight="1" x14ac:dyDescent="0.3">
      <c r="A790" s="8"/>
    </row>
    <row r="791" spans="1:1" ht="15.75" customHeight="1" x14ac:dyDescent="0.3">
      <c r="A791" s="8"/>
    </row>
    <row r="792" spans="1:1" ht="15.75" customHeight="1" x14ac:dyDescent="0.3">
      <c r="A792" s="8"/>
    </row>
    <row r="793" spans="1:1" ht="15.75" customHeight="1" x14ac:dyDescent="0.3">
      <c r="A793" s="8"/>
    </row>
    <row r="794" spans="1:1" ht="15.75" customHeight="1" x14ac:dyDescent="0.3">
      <c r="A794" s="8"/>
    </row>
    <row r="795" spans="1:1" ht="15.75" customHeight="1" x14ac:dyDescent="0.3">
      <c r="A795" s="8"/>
    </row>
    <row r="796" spans="1:1" ht="15.75" customHeight="1" x14ac:dyDescent="0.3">
      <c r="A796" s="8"/>
    </row>
    <row r="797" spans="1:1" ht="15.75" customHeight="1" x14ac:dyDescent="0.3">
      <c r="A797" s="8"/>
    </row>
    <row r="798" spans="1:1" ht="15.75" customHeight="1" x14ac:dyDescent="0.3">
      <c r="A798" s="8"/>
    </row>
    <row r="799" spans="1:1" ht="15.75" customHeight="1" x14ac:dyDescent="0.3">
      <c r="A799" s="8"/>
    </row>
    <row r="800" spans="1:1" ht="15.75" customHeight="1" x14ac:dyDescent="0.3">
      <c r="A800" s="8"/>
    </row>
    <row r="801" spans="1:1" ht="15.75" customHeight="1" x14ac:dyDescent="0.3">
      <c r="A801" s="8"/>
    </row>
    <row r="802" spans="1:1" ht="15.75" customHeight="1" x14ac:dyDescent="0.3">
      <c r="A802" s="8"/>
    </row>
    <row r="803" spans="1:1" ht="15.75" customHeight="1" x14ac:dyDescent="0.3">
      <c r="A803" s="8"/>
    </row>
    <row r="804" spans="1:1" ht="15.75" customHeight="1" x14ac:dyDescent="0.3">
      <c r="A804" s="8"/>
    </row>
    <row r="805" spans="1:1" ht="15.75" customHeight="1" x14ac:dyDescent="0.3">
      <c r="A805" s="8"/>
    </row>
    <row r="806" spans="1:1" ht="15.75" customHeight="1" x14ac:dyDescent="0.3">
      <c r="A806" s="8"/>
    </row>
    <row r="807" spans="1:1" ht="15.75" customHeight="1" x14ac:dyDescent="0.3">
      <c r="A807" s="8"/>
    </row>
    <row r="808" spans="1:1" ht="15.75" customHeight="1" x14ac:dyDescent="0.3">
      <c r="A808" s="8"/>
    </row>
    <row r="809" spans="1:1" ht="15.75" customHeight="1" x14ac:dyDescent="0.3">
      <c r="A809" s="8"/>
    </row>
    <row r="810" spans="1:1" ht="15.75" customHeight="1" x14ac:dyDescent="0.3">
      <c r="A810" s="8"/>
    </row>
    <row r="811" spans="1:1" ht="15.75" customHeight="1" x14ac:dyDescent="0.3">
      <c r="A811" s="8"/>
    </row>
    <row r="812" spans="1:1" ht="15.75" customHeight="1" x14ac:dyDescent="0.3">
      <c r="A812" s="8"/>
    </row>
    <row r="813" spans="1:1" ht="15.75" customHeight="1" x14ac:dyDescent="0.3">
      <c r="A813" s="8"/>
    </row>
    <row r="814" spans="1:1" ht="15.75" customHeight="1" x14ac:dyDescent="0.3">
      <c r="A814" s="8"/>
    </row>
    <row r="815" spans="1:1" ht="15.75" customHeight="1" x14ac:dyDescent="0.3">
      <c r="A815" s="8"/>
    </row>
    <row r="816" spans="1:1" ht="15.75" customHeight="1" x14ac:dyDescent="0.3">
      <c r="A816" s="8"/>
    </row>
    <row r="817" spans="1:1" ht="15.75" customHeight="1" x14ac:dyDescent="0.3">
      <c r="A817" s="8"/>
    </row>
    <row r="818" spans="1:1" ht="15.75" customHeight="1" x14ac:dyDescent="0.3">
      <c r="A818" s="8"/>
    </row>
    <row r="819" spans="1:1" ht="15.75" customHeight="1" x14ac:dyDescent="0.3">
      <c r="A819" s="8"/>
    </row>
    <row r="820" spans="1:1" ht="15.75" customHeight="1" x14ac:dyDescent="0.3">
      <c r="A820" s="8"/>
    </row>
    <row r="821" spans="1:1" ht="15.75" customHeight="1" x14ac:dyDescent="0.3">
      <c r="A821" s="8"/>
    </row>
    <row r="822" spans="1:1" ht="15.75" customHeight="1" x14ac:dyDescent="0.3">
      <c r="A822" s="8"/>
    </row>
    <row r="823" spans="1:1" ht="15.75" customHeight="1" x14ac:dyDescent="0.3">
      <c r="A823" s="8"/>
    </row>
    <row r="824" spans="1:1" ht="15.75" customHeight="1" x14ac:dyDescent="0.3">
      <c r="A824" s="8"/>
    </row>
    <row r="825" spans="1:1" ht="15.75" customHeight="1" x14ac:dyDescent="0.3">
      <c r="A825" s="8"/>
    </row>
    <row r="826" spans="1:1" ht="15.75" customHeight="1" x14ac:dyDescent="0.3">
      <c r="A826" s="8"/>
    </row>
    <row r="827" spans="1:1" ht="15.75" customHeight="1" x14ac:dyDescent="0.3">
      <c r="A827" s="8"/>
    </row>
    <row r="828" spans="1:1" ht="15.75" customHeight="1" x14ac:dyDescent="0.3">
      <c r="A828" s="8"/>
    </row>
    <row r="829" spans="1:1" ht="15.75" customHeight="1" x14ac:dyDescent="0.3">
      <c r="A829" s="8"/>
    </row>
    <row r="830" spans="1:1" ht="15.75" customHeight="1" x14ac:dyDescent="0.3">
      <c r="A830" s="8"/>
    </row>
    <row r="831" spans="1:1" ht="15.75" customHeight="1" x14ac:dyDescent="0.3">
      <c r="A831" s="8"/>
    </row>
    <row r="832" spans="1:1" ht="15.75" customHeight="1" x14ac:dyDescent="0.3">
      <c r="A832" s="8"/>
    </row>
    <row r="833" spans="1:1" ht="15.75" customHeight="1" x14ac:dyDescent="0.3">
      <c r="A833" s="8"/>
    </row>
    <row r="834" spans="1:1" ht="15.75" customHeight="1" x14ac:dyDescent="0.3">
      <c r="A834" s="8"/>
    </row>
    <row r="835" spans="1:1" ht="15.75" customHeight="1" x14ac:dyDescent="0.3">
      <c r="A835" s="8"/>
    </row>
    <row r="836" spans="1:1" ht="15.75" customHeight="1" x14ac:dyDescent="0.3">
      <c r="A836" s="8"/>
    </row>
    <row r="837" spans="1:1" ht="15.75" customHeight="1" x14ac:dyDescent="0.3">
      <c r="A837" s="8"/>
    </row>
    <row r="838" spans="1:1" ht="15.75" customHeight="1" x14ac:dyDescent="0.3">
      <c r="A838" s="8"/>
    </row>
    <row r="839" spans="1:1" ht="15.75" customHeight="1" x14ac:dyDescent="0.3">
      <c r="A839" s="8"/>
    </row>
    <row r="840" spans="1:1" ht="15.75" customHeight="1" x14ac:dyDescent="0.3">
      <c r="A840" s="8"/>
    </row>
    <row r="841" spans="1:1" ht="15.75" customHeight="1" x14ac:dyDescent="0.3">
      <c r="A841" s="8"/>
    </row>
    <row r="842" spans="1:1" ht="15.75" customHeight="1" x14ac:dyDescent="0.3">
      <c r="A842" s="8"/>
    </row>
    <row r="843" spans="1:1" ht="15.75" customHeight="1" x14ac:dyDescent="0.3">
      <c r="A843" s="8"/>
    </row>
    <row r="844" spans="1:1" ht="15.75" customHeight="1" x14ac:dyDescent="0.3">
      <c r="A844" s="8"/>
    </row>
    <row r="845" spans="1:1" ht="15.75" customHeight="1" x14ac:dyDescent="0.3">
      <c r="A845" s="8"/>
    </row>
    <row r="846" spans="1:1" ht="15.75" customHeight="1" x14ac:dyDescent="0.3">
      <c r="A846" s="8"/>
    </row>
    <row r="847" spans="1:1" ht="15.75" customHeight="1" x14ac:dyDescent="0.3">
      <c r="A847" s="8"/>
    </row>
    <row r="848" spans="1:1" ht="15.75" customHeight="1" x14ac:dyDescent="0.3">
      <c r="A848" s="8"/>
    </row>
    <row r="849" spans="1:1" ht="15.75" customHeight="1" x14ac:dyDescent="0.3">
      <c r="A849" s="8"/>
    </row>
    <row r="850" spans="1:1" ht="15.75" customHeight="1" x14ac:dyDescent="0.3">
      <c r="A850" s="8"/>
    </row>
    <row r="851" spans="1:1" ht="15.75" customHeight="1" x14ac:dyDescent="0.3">
      <c r="A851" s="8"/>
    </row>
    <row r="852" spans="1:1" ht="15.75" customHeight="1" x14ac:dyDescent="0.3">
      <c r="A852" s="8"/>
    </row>
    <row r="853" spans="1:1" ht="15.75" customHeight="1" x14ac:dyDescent="0.3">
      <c r="A853" s="8"/>
    </row>
    <row r="854" spans="1:1" ht="15.75" customHeight="1" x14ac:dyDescent="0.3">
      <c r="A854" s="8"/>
    </row>
    <row r="855" spans="1:1" ht="15.75" customHeight="1" x14ac:dyDescent="0.3">
      <c r="A855" s="8"/>
    </row>
    <row r="856" spans="1:1" ht="15.75" customHeight="1" x14ac:dyDescent="0.3">
      <c r="A856" s="8"/>
    </row>
    <row r="857" spans="1:1" ht="15.75" customHeight="1" x14ac:dyDescent="0.3">
      <c r="A857" s="8"/>
    </row>
    <row r="858" spans="1:1" ht="15.75" customHeight="1" x14ac:dyDescent="0.3">
      <c r="A858" s="8"/>
    </row>
    <row r="859" spans="1:1" ht="15.75" customHeight="1" x14ac:dyDescent="0.3">
      <c r="A859" s="8"/>
    </row>
    <row r="860" spans="1:1" ht="15.75" customHeight="1" x14ac:dyDescent="0.3">
      <c r="A860" s="8"/>
    </row>
    <row r="861" spans="1:1" ht="15.75" customHeight="1" x14ac:dyDescent="0.3">
      <c r="A861" s="8"/>
    </row>
    <row r="862" spans="1:1" ht="15.75" customHeight="1" x14ac:dyDescent="0.3">
      <c r="A862" s="8"/>
    </row>
    <row r="863" spans="1:1" ht="15.75" customHeight="1" x14ac:dyDescent="0.3">
      <c r="A863" s="8"/>
    </row>
    <row r="864" spans="1:1" ht="15.75" customHeight="1" x14ac:dyDescent="0.3">
      <c r="A864" s="8"/>
    </row>
    <row r="865" spans="1:1" ht="15.75" customHeight="1" x14ac:dyDescent="0.3">
      <c r="A865" s="8"/>
    </row>
    <row r="866" spans="1:1" ht="15.75" customHeight="1" x14ac:dyDescent="0.3">
      <c r="A866" s="8"/>
    </row>
    <row r="867" spans="1:1" ht="15.75" customHeight="1" x14ac:dyDescent="0.3">
      <c r="A867" s="8"/>
    </row>
    <row r="868" spans="1:1" ht="15.75" customHeight="1" x14ac:dyDescent="0.3">
      <c r="A868" s="8"/>
    </row>
    <row r="869" spans="1:1" ht="15.75" customHeight="1" x14ac:dyDescent="0.3">
      <c r="A869" s="8"/>
    </row>
    <row r="870" spans="1:1" ht="15.75" customHeight="1" x14ac:dyDescent="0.3">
      <c r="A870" s="8"/>
    </row>
    <row r="871" spans="1:1" ht="15.75" customHeight="1" x14ac:dyDescent="0.3">
      <c r="A871" s="8"/>
    </row>
    <row r="872" spans="1:1" ht="15.75" customHeight="1" x14ac:dyDescent="0.3">
      <c r="A872" s="8"/>
    </row>
    <row r="873" spans="1:1" ht="15.75" customHeight="1" x14ac:dyDescent="0.3">
      <c r="A873" s="8"/>
    </row>
    <row r="874" spans="1:1" ht="15.75" customHeight="1" x14ac:dyDescent="0.3">
      <c r="A874" s="8"/>
    </row>
    <row r="875" spans="1:1" ht="15.75" customHeight="1" x14ac:dyDescent="0.3">
      <c r="A875" s="8"/>
    </row>
    <row r="876" spans="1:1" ht="15.75" customHeight="1" x14ac:dyDescent="0.3">
      <c r="A876" s="8"/>
    </row>
    <row r="877" spans="1:1" ht="15.75" customHeight="1" x14ac:dyDescent="0.3">
      <c r="A877" s="8"/>
    </row>
    <row r="878" spans="1:1" ht="15.75" customHeight="1" x14ac:dyDescent="0.3">
      <c r="A878" s="8"/>
    </row>
    <row r="879" spans="1:1" ht="15.75" customHeight="1" x14ac:dyDescent="0.3">
      <c r="A879" s="8"/>
    </row>
    <row r="880" spans="1:1" ht="15.75" customHeight="1" x14ac:dyDescent="0.3">
      <c r="A880" s="8"/>
    </row>
    <row r="881" spans="1:1" ht="15.75" customHeight="1" x14ac:dyDescent="0.3">
      <c r="A881" s="8"/>
    </row>
    <row r="882" spans="1:1" ht="15.75" customHeight="1" x14ac:dyDescent="0.3">
      <c r="A882" s="8"/>
    </row>
    <row r="883" spans="1:1" ht="15.75" customHeight="1" x14ac:dyDescent="0.3">
      <c r="A883" s="8"/>
    </row>
    <row r="884" spans="1:1" ht="15.75" customHeight="1" x14ac:dyDescent="0.3">
      <c r="A884" s="8"/>
    </row>
    <row r="885" spans="1:1" ht="15.75" customHeight="1" x14ac:dyDescent="0.3">
      <c r="A885" s="8"/>
    </row>
    <row r="886" spans="1:1" ht="15.75" customHeight="1" x14ac:dyDescent="0.3">
      <c r="A886" s="8"/>
    </row>
    <row r="887" spans="1:1" ht="15.75" customHeight="1" x14ac:dyDescent="0.3">
      <c r="A887" s="8"/>
    </row>
    <row r="888" spans="1:1" ht="15.75" customHeight="1" x14ac:dyDescent="0.3">
      <c r="A888" s="8"/>
    </row>
    <row r="889" spans="1:1" ht="15.75" customHeight="1" x14ac:dyDescent="0.3">
      <c r="A889" s="8"/>
    </row>
    <row r="890" spans="1:1" ht="15.75" customHeight="1" x14ac:dyDescent="0.3">
      <c r="A890" s="8"/>
    </row>
    <row r="891" spans="1:1" ht="15.75" customHeight="1" x14ac:dyDescent="0.3">
      <c r="A891" s="8"/>
    </row>
    <row r="892" spans="1:1" ht="15.75" customHeight="1" x14ac:dyDescent="0.3">
      <c r="A892" s="8"/>
    </row>
    <row r="893" spans="1:1" ht="15.75" customHeight="1" x14ac:dyDescent="0.3">
      <c r="A893" s="8"/>
    </row>
    <row r="894" spans="1:1" ht="15.75" customHeight="1" x14ac:dyDescent="0.3">
      <c r="A894" s="8"/>
    </row>
    <row r="895" spans="1:1" ht="15.75" customHeight="1" x14ac:dyDescent="0.3">
      <c r="A895" s="8"/>
    </row>
    <row r="896" spans="1:1" ht="15.75" customHeight="1" x14ac:dyDescent="0.3">
      <c r="A896" s="8"/>
    </row>
    <row r="897" spans="1:1" ht="15.75" customHeight="1" x14ac:dyDescent="0.3">
      <c r="A897" s="8"/>
    </row>
    <row r="898" spans="1:1" ht="15.75" customHeight="1" x14ac:dyDescent="0.3">
      <c r="A898" s="8"/>
    </row>
    <row r="899" spans="1:1" ht="15.75" customHeight="1" x14ac:dyDescent="0.3">
      <c r="A899" s="8"/>
    </row>
    <row r="900" spans="1:1" ht="15.75" customHeight="1" x14ac:dyDescent="0.3">
      <c r="A900" s="8"/>
    </row>
    <row r="901" spans="1:1" ht="15.75" customHeight="1" x14ac:dyDescent="0.3">
      <c r="A901" s="8"/>
    </row>
    <row r="902" spans="1:1" ht="15.75" customHeight="1" x14ac:dyDescent="0.3">
      <c r="A902" s="8"/>
    </row>
    <row r="903" spans="1:1" ht="15.75" customHeight="1" x14ac:dyDescent="0.3">
      <c r="A903" s="8"/>
    </row>
    <row r="904" spans="1:1" ht="15.75" customHeight="1" x14ac:dyDescent="0.3">
      <c r="A904" s="8"/>
    </row>
    <row r="905" spans="1:1" ht="15.75" customHeight="1" x14ac:dyDescent="0.3">
      <c r="A905" s="8"/>
    </row>
    <row r="906" spans="1:1" ht="15.75" customHeight="1" x14ac:dyDescent="0.3">
      <c r="A906" s="8"/>
    </row>
    <row r="907" spans="1:1" ht="15.75" customHeight="1" x14ac:dyDescent="0.3">
      <c r="A907" s="8"/>
    </row>
    <row r="908" spans="1:1" ht="15.75" customHeight="1" x14ac:dyDescent="0.3">
      <c r="A908" s="8"/>
    </row>
    <row r="909" spans="1:1" ht="15.75" customHeight="1" x14ac:dyDescent="0.3">
      <c r="A909" s="8"/>
    </row>
    <row r="910" spans="1:1" ht="15.75" customHeight="1" x14ac:dyDescent="0.3">
      <c r="A910" s="8"/>
    </row>
    <row r="911" spans="1:1" ht="15.75" customHeight="1" x14ac:dyDescent="0.3">
      <c r="A911" s="8"/>
    </row>
    <row r="912" spans="1:1" ht="15.75" customHeight="1" x14ac:dyDescent="0.3">
      <c r="A912" s="8"/>
    </row>
    <row r="913" spans="1:1" ht="15.75" customHeight="1" x14ac:dyDescent="0.3">
      <c r="A913" s="8"/>
    </row>
    <row r="914" spans="1:1" ht="15.75" customHeight="1" x14ac:dyDescent="0.3">
      <c r="A914" s="8"/>
    </row>
    <row r="915" spans="1:1" ht="15.75" customHeight="1" x14ac:dyDescent="0.3">
      <c r="A915" s="8"/>
    </row>
    <row r="916" spans="1:1" ht="15.75" customHeight="1" x14ac:dyDescent="0.3">
      <c r="A916" s="8"/>
    </row>
    <row r="917" spans="1:1" ht="15.75" customHeight="1" x14ac:dyDescent="0.3">
      <c r="A917" s="8"/>
    </row>
    <row r="918" spans="1:1" ht="15.75" customHeight="1" x14ac:dyDescent="0.3">
      <c r="A918" s="8"/>
    </row>
    <row r="919" spans="1:1" ht="15.75" customHeight="1" x14ac:dyDescent="0.3">
      <c r="A919" s="8"/>
    </row>
    <row r="920" spans="1:1" ht="15.75" customHeight="1" x14ac:dyDescent="0.3">
      <c r="A920" s="8"/>
    </row>
    <row r="921" spans="1:1" ht="15.75" customHeight="1" x14ac:dyDescent="0.3">
      <c r="A921" s="8"/>
    </row>
    <row r="922" spans="1:1" ht="15.75" customHeight="1" x14ac:dyDescent="0.3">
      <c r="A922" s="8"/>
    </row>
    <row r="923" spans="1:1" ht="15.75" customHeight="1" x14ac:dyDescent="0.3">
      <c r="A923" s="8"/>
    </row>
    <row r="924" spans="1:1" ht="15.75" customHeight="1" x14ac:dyDescent="0.3">
      <c r="A924" s="8"/>
    </row>
    <row r="925" spans="1:1" ht="15.75" customHeight="1" x14ac:dyDescent="0.3">
      <c r="A925" s="8"/>
    </row>
    <row r="926" spans="1:1" ht="15.75" customHeight="1" x14ac:dyDescent="0.3">
      <c r="A926" s="8"/>
    </row>
    <row r="927" spans="1:1" ht="15.75" customHeight="1" x14ac:dyDescent="0.3">
      <c r="A927" s="8"/>
    </row>
    <row r="928" spans="1:1" ht="15.75" customHeight="1" x14ac:dyDescent="0.3">
      <c r="A928" s="8"/>
    </row>
    <row r="929" spans="1:1" ht="15.75" customHeight="1" x14ac:dyDescent="0.3">
      <c r="A929" s="8"/>
    </row>
    <row r="930" spans="1:1" ht="15.75" customHeight="1" x14ac:dyDescent="0.3">
      <c r="A930" s="8"/>
    </row>
    <row r="931" spans="1:1" ht="15.75" customHeight="1" x14ac:dyDescent="0.3">
      <c r="A931" s="8"/>
    </row>
    <row r="932" spans="1:1" ht="15.75" customHeight="1" x14ac:dyDescent="0.3">
      <c r="A932" s="8"/>
    </row>
    <row r="933" spans="1:1" ht="15.75" customHeight="1" x14ac:dyDescent="0.3">
      <c r="A933" s="8"/>
    </row>
    <row r="934" spans="1:1" ht="15.75" customHeight="1" x14ac:dyDescent="0.3">
      <c r="A934" s="8"/>
    </row>
    <row r="935" spans="1:1" ht="15.75" customHeight="1" x14ac:dyDescent="0.3">
      <c r="A935" s="8"/>
    </row>
    <row r="936" spans="1:1" ht="15.75" customHeight="1" x14ac:dyDescent="0.3">
      <c r="A936" s="8"/>
    </row>
    <row r="937" spans="1:1" ht="15.75" customHeight="1" x14ac:dyDescent="0.3">
      <c r="A937" s="8"/>
    </row>
    <row r="938" spans="1:1" ht="15.75" customHeight="1" x14ac:dyDescent="0.3">
      <c r="A938" s="8"/>
    </row>
    <row r="939" spans="1:1" ht="15.75" customHeight="1" x14ac:dyDescent="0.3">
      <c r="A939" s="8"/>
    </row>
    <row r="940" spans="1:1" ht="15.75" customHeight="1" x14ac:dyDescent="0.3">
      <c r="A940" s="8"/>
    </row>
    <row r="941" spans="1:1" ht="15.75" customHeight="1" x14ac:dyDescent="0.3">
      <c r="A941" s="8"/>
    </row>
    <row r="942" spans="1:1" ht="15.75" customHeight="1" x14ac:dyDescent="0.3">
      <c r="A942" s="8"/>
    </row>
    <row r="943" spans="1:1" ht="15.75" customHeight="1" x14ac:dyDescent="0.3">
      <c r="A943" s="8"/>
    </row>
    <row r="944" spans="1:1" ht="15.75" customHeight="1" x14ac:dyDescent="0.3">
      <c r="A944" s="8"/>
    </row>
    <row r="945" spans="1:1" ht="15.75" customHeight="1" x14ac:dyDescent="0.3">
      <c r="A945" s="8"/>
    </row>
    <row r="946" spans="1:1" ht="15.75" customHeight="1" x14ac:dyDescent="0.3">
      <c r="A946" s="8"/>
    </row>
    <row r="947" spans="1:1" ht="15.75" customHeight="1" x14ac:dyDescent="0.3">
      <c r="A947" s="8"/>
    </row>
    <row r="948" spans="1:1" ht="15.75" customHeight="1" x14ac:dyDescent="0.3">
      <c r="A948" s="8"/>
    </row>
    <row r="949" spans="1:1" ht="15.75" customHeight="1" x14ac:dyDescent="0.3">
      <c r="A949" s="8"/>
    </row>
    <row r="950" spans="1:1" ht="15.75" customHeight="1" x14ac:dyDescent="0.3">
      <c r="A950" s="8"/>
    </row>
    <row r="951" spans="1:1" ht="15.75" customHeight="1" x14ac:dyDescent="0.3">
      <c r="A951" s="8"/>
    </row>
    <row r="952" spans="1:1" ht="15.75" customHeight="1" x14ac:dyDescent="0.3">
      <c r="A952" s="8"/>
    </row>
    <row r="953" spans="1:1" ht="15.75" customHeight="1" x14ac:dyDescent="0.3">
      <c r="A953" s="8"/>
    </row>
    <row r="954" spans="1:1" ht="15.75" customHeight="1" x14ac:dyDescent="0.3">
      <c r="A954" s="8"/>
    </row>
    <row r="955" spans="1:1" ht="15.75" customHeight="1" x14ac:dyDescent="0.3">
      <c r="A955" s="8"/>
    </row>
    <row r="956" spans="1:1" ht="15.75" customHeight="1" x14ac:dyDescent="0.3">
      <c r="A956" s="8"/>
    </row>
    <row r="957" spans="1:1" ht="15.75" customHeight="1" x14ac:dyDescent="0.3">
      <c r="A957" s="8"/>
    </row>
    <row r="958" spans="1:1" ht="15.75" customHeight="1" x14ac:dyDescent="0.3">
      <c r="A958" s="8"/>
    </row>
    <row r="959" spans="1:1" ht="15.75" customHeight="1" x14ac:dyDescent="0.3">
      <c r="A959" s="8"/>
    </row>
    <row r="960" spans="1:1" ht="15.75" customHeight="1" x14ac:dyDescent="0.3">
      <c r="A960" s="8"/>
    </row>
    <row r="961" spans="1:1" ht="15.75" customHeight="1" x14ac:dyDescent="0.3">
      <c r="A961" s="8"/>
    </row>
    <row r="962" spans="1:1" ht="15.75" customHeight="1" x14ac:dyDescent="0.3">
      <c r="A962" s="8"/>
    </row>
    <row r="963" spans="1:1" ht="15.75" customHeight="1" x14ac:dyDescent="0.3">
      <c r="A963" s="8"/>
    </row>
    <row r="964" spans="1:1" ht="15.75" customHeight="1" x14ac:dyDescent="0.3">
      <c r="A964" s="8"/>
    </row>
    <row r="965" spans="1:1" ht="15.75" customHeight="1" x14ac:dyDescent="0.3">
      <c r="A965" s="8"/>
    </row>
    <row r="966" spans="1:1" ht="15.75" customHeight="1" x14ac:dyDescent="0.3">
      <c r="A966" s="8"/>
    </row>
    <row r="967" spans="1:1" ht="15.75" customHeight="1" x14ac:dyDescent="0.3">
      <c r="A967" s="8"/>
    </row>
    <row r="968" spans="1:1" ht="15.75" customHeight="1" x14ac:dyDescent="0.3">
      <c r="A968" s="8"/>
    </row>
    <row r="969" spans="1:1" ht="15.75" customHeight="1" x14ac:dyDescent="0.3">
      <c r="A969" s="8"/>
    </row>
    <row r="970" spans="1:1" ht="15.75" customHeight="1" x14ac:dyDescent="0.3">
      <c r="A970" s="8"/>
    </row>
    <row r="971" spans="1:1" ht="15.75" customHeight="1" x14ac:dyDescent="0.3">
      <c r="A971" s="8"/>
    </row>
    <row r="972" spans="1:1" ht="15.75" customHeight="1" x14ac:dyDescent="0.3">
      <c r="A972" s="8"/>
    </row>
    <row r="973" spans="1:1" ht="15.75" customHeight="1" x14ac:dyDescent="0.3">
      <c r="A973" s="8"/>
    </row>
    <row r="974" spans="1:1" ht="15.75" customHeight="1" x14ac:dyDescent="0.3">
      <c r="A974" s="8"/>
    </row>
    <row r="975" spans="1:1" ht="15.75" customHeight="1" x14ac:dyDescent="0.3">
      <c r="A975" s="8"/>
    </row>
    <row r="976" spans="1:1" ht="15.75" customHeight="1" x14ac:dyDescent="0.3">
      <c r="A976" s="8"/>
    </row>
    <row r="977" spans="1:1" ht="15.75" customHeight="1" x14ac:dyDescent="0.3">
      <c r="A977" s="8"/>
    </row>
    <row r="978" spans="1:1" ht="15.75" customHeight="1" x14ac:dyDescent="0.3">
      <c r="A978" s="8"/>
    </row>
    <row r="979" spans="1:1" ht="15.75" customHeight="1" x14ac:dyDescent="0.3">
      <c r="A979" s="8"/>
    </row>
    <row r="980" spans="1:1" ht="15.75" customHeight="1" x14ac:dyDescent="0.3">
      <c r="A980" s="8"/>
    </row>
    <row r="981" spans="1:1" ht="15.75" customHeight="1" x14ac:dyDescent="0.3">
      <c r="A981" s="8"/>
    </row>
    <row r="982" spans="1:1" ht="15.75" customHeight="1" x14ac:dyDescent="0.3">
      <c r="A982" s="8"/>
    </row>
    <row r="983" spans="1:1" ht="15.75" customHeight="1" x14ac:dyDescent="0.3">
      <c r="A983" s="8"/>
    </row>
    <row r="984" spans="1:1" ht="15.75" customHeight="1" x14ac:dyDescent="0.3">
      <c r="A984" s="8"/>
    </row>
    <row r="985" spans="1:1" ht="15.75" customHeight="1" x14ac:dyDescent="0.3">
      <c r="A985" s="8"/>
    </row>
    <row r="986" spans="1:1" ht="15.75" customHeight="1" x14ac:dyDescent="0.3">
      <c r="A986" s="8"/>
    </row>
    <row r="987" spans="1:1" ht="15.75" customHeight="1" x14ac:dyDescent="0.3">
      <c r="A987" s="8"/>
    </row>
    <row r="988" spans="1:1" ht="15.75" customHeight="1" x14ac:dyDescent="0.3">
      <c r="A988" s="8"/>
    </row>
    <row r="989" spans="1:1" ht="15.75" customHeight="1" x14ac:dyDescent="0.3">
      <c r="A989" s="8"/>
    </row>
    <row r="990" spans="1:1" ht="15.75" customHeight="1" x14ac:dyDescent="0.3">
      <c r="A990" s="8"/>
    </row>
    <row r="991" spans="1:1" ht="15.75" customHeight="1" x14ac:dyDescent="0.3">
      <c r="A991" s="8"/>
    </row>
    <row r="992" spans="1:1" ht="15.75" customHeight="1" x14ac:dyDescent="0.3">
      <c r="A992" s="8"/>
    </row>
    <row r="993" spans="1:1" ht="15.75" customHeight="1" x14ac:dyDescent="0.3">
      <c r="A993" s="8"/>
    </row>
    <row r="994" spans="1:1" ht="15.75" customHeight="1" x14ac:dyDescent="0.3">
      <c r="A994" s="8"/>
    </row>
    <row r="995" spans="1:1" ht="15.75" customHeight="1" x14ac:dyDescent="0.3">
      <c r="A995" s="8"/>
    </row>
    <row r="996" spans="1:1" ht="15.75" customHeight="1" x14ac:dyDescent="0.3">
      <c r="A996" s="8"/>
    </row>
    <row r="997" spans="1:1" ht="15.75" customHeight="1" x14ac:dyDescent="0.3">
      <c r="A997" s="8"/>
    </row>
    <row r="998" spans="1:1" ht="15.75" customHeight="1" x14ac:dyDescent="0.3">
      <c r="A998" s="8"/>
    </row>
    <row r="999" spans="1:1" ht="15.75" customHeight="1" x14ac:dyDescent="0.3">
      <c r="A999" s="8"/>
    </row>
    <row r="1000" spans="1:1" ht="15.75" customHeight="1" x14ac:dyDescent="0.3">
      <c r="A1000" s="8"/>
    </row>
    <row r="1001" spans="1:1" ht="15.75" customHeight="1" x14ac:dyDescent="0.3">
      <c r="A1001" s="8"/>
    </row>
    <row r="1002" spans="1:1" ht="15.75" customHeight="1" x14ac:dyDescent="0.3">
      <c r="A1002" s="8"/>
    </row>
  </sheetData>
  <pageMargins left="0.7" right="0.7" top="0.75" bottom="0.75" header="0" footer="0"/>
  <pageSetup scale="46" orientation="portrait" r:id="rId1"/>
  <rowBreaks count="3" manualBreakCount="3">
    <brk id="67" max="5" man="1"/>
    <brk id="134" max="5" man="1"/>
    <brk id="22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A0DA-BBC6-49E6-B022-D7E5E19C5D3B}">
  <sheetPr>
    <tabColor theme="5" tint="0.59999389629810485"/>
  </sheetPr>
  <dimension ref="A1:H1005"/>
  <sheetViews>
    <sheetView tabSelected="1" topLeftCell="A194" zoomScale="85" zoomScaleNormal="85" workbookViewId="0">
      <selection activeCell="K201" sqref="K201"/>
    </sheetView>
  </sheetViews>
  <sheetFormatPr defaultColWidth="12.6640625" defaultRowHeight="15" customHeight="1" x14ac:dyDescent="0.3"/>
  <cols>
    <col min="1" max="1" width="55.77734375" style="26" customWidth="1"/>
    <col min="2" max="8" width="19.77734375" style="26" customWidth="1"/>
    <col min="9" max="20" width="8.6640625" style="26" customWidth="1"/>
    <col min="21" max="16384" width="12.6640625" style="26"/>
  </cols>
  <sheetData>
    <row r="1" spans="1:8" ht="15.75" customHeight="1" x14ac:dyDescent="0.3">
      <c r="A1" s="1" t="s">
        <v>186</v>
      </c>
      <c r="B1" s="1" t="s">
        <v>69</v>
      </c>
      <c r="C1" s="1" t="s">
        <v>72</v>
      </c>
      <c r="D1" s="1" t="s">
        <v>2</v>
      </c>
      <c r="E1" s="1" t="s">
        <v>75</v>
      </c>
      <c r="F1" s="1" t="s">
        <v>77</v>
      </c>
      <c r="G1" s="1" t="s">
        <v>79</v>
      </c>
      <c r="H1" s="1" t="s">
        <v>81</v>
      </c>
    </row>
    <row r="2" spans="1:8" ht="15.75" customHeight="1" x14ac:dyDescent="0.3">
      <c r="A2" s="2" t="s">
        <v>0</v>
      </c>
      <c r="B2" s="3">
        <v>9486</v>
      </c>
      <c r="C2" s="3">
        <v>9723</v>
      </c>
      <c r="D2" s="3">
        <f>C2*1.025</f>
        <v>9966.0749999999989</v>
      </c>
      <c r="E2" s="3">
        <f t="shared" ref="E2:H2" si="0">D2*1.025</f>
        <v>10215.226874999998</v>
      </c>
      <c r="F2" s="3">
        <f t="shared" si="0"/>
        <v>10470.607546874997</v>
      </c>
      <c r="G2" s="3">
        <f t="shared" si="0"/>
        <v>10732.372735546871</v>
      </c>
      <c r="H2" s="3">
        <f t="shared" si="0"/>
        <v>11000.682053935541</v>
      </c>
    </row>
    <row r="3" spans="1:8" ht="15.75" customHeight="1" x14ac:dyDescent="0.3">
      <c r="A3" s="4" t="s">
        <v>1</v>
      </c>
      <c r="B3" s="5">
        <f>SUM(B4:B16)</f>
        <v>990</v>
      </c>
      <c r="C3" s="5">
        <f t="shared" ref="C3" si="1">SUM(C4:C16)</f>
        <v>990</v>
      </c>
      <c r="D3" s="5">
        <f>SUM(D4:D16)</f>
        <v>1874</v>
      </c>
      <c r="E3" s="5">
        <f t="shared" ref="E3:H3" si="2">SUM(E4:E16)</f>
        <v>2102</v>
      </c>
      <c r="F3" s="5">
        <f t="shared" si="2"/>
        <v>2360</v>
      </c>
      <c r="G3" s="5">
        <f t="shared" si="2"/>
        <v>2510</v>
      </c>
      <c r="H3" s="5">
        <f t="shared" si="2"/>
        <v>2560</v>
      </c>
    </row>
    <row r="4" spans="1:8" ht="15.75" customHeight="1" x14ac:dyDescent="0.3">
      <c r="A4" s="2" t="s">
        <v>3</v>
      </c>
      <c r="B4" s="6">
        <f>'DANN K-8'!B4+'SCEN. K12 No Phasing+CSP'!B4</f>
        <v>100</v>
      </c>
      <c r="C4" s="6">
        <f>'DANN K-8'!C4+'SCEN. K12 No Phasing+CSP'!C4</f>
        <v>100</v>
      </c>
      <c r="D4" s="6">
        <f>'DANN K-8'!D4+'SCEN. K12 No Phasing+CSP'!D4</f>
        <v>200</v>
      </c>
      <c r="E4" s="6">
        <f>'DANN K-8'!E4+'SCEN. K12 No Phasing+CSP'!E4</f>
        <v>200</v>
      </c>
      <c r="F4" s="6">
        <f>'DANN K-8'!F4+'SCEN. K12 No Phasing+CSP'!F4</f>
        <v>200</v>
      </c>
      <c r="G4" s="6">
        <f>'DANN K-8'!G4+'SCEN. K12 No Phasing+CSP'!G4</f>
        <v>200</v>
      </c>
      <c r="H4" s="6">
        <f>'DANN K-8'!H4+'SCEN. K12 No Phasing+CSP'!H4</f>
        <v>200</v>
      </c>
    </row>
    <row r="5" spans="1:8" ht="15.75" customHeight="1" x14ac:dyDescent="0.3">
      <c r="A5" s="4" t="s">
        <v>5</v>
      </c>
      <c r="B5" s="6">
        <f>'DANN K-8'!B5+'SCEN. K12 No Phasing+CSP'!B5</f>
        <v>104</v>
      </c>
      <c r="C5" s="6">
        <f>'DANN K-8'!C5+'SCEN. K12 No Phasing+CSP'!C5</f>
        <v>104</v>
      </c>
      <c r="D5" s="6">
        <f>'DANN K-8'!D5+'SCEN. K12 No Phasing+CSP'!D5</f>
        <v>208</v>
      </c>
      <c r="E5" s="6">
        <f>'DANN K-8'!E5+'SCEN. K12 No Phasing+CSP'!E5</f>
        <v>208</v>
      </c>
      <c r="F5" s="6">
        <f>'DANN K-8'!F5+'SCEN. K12 No Phasing+CSP'!F5</f>
        <v>208</v>
      </c>
      <c r="G5" s="6">
        <f>'DANN K-8'!G5+'SCEN. K12 No Phasing+CSP'!G5</f>
        <v>208</v>
      </c>
      <c r="H5" s="6">
        <f>'DANN K-8'!H5+'SCEN. K12 No Phasing+CSP'!H5</f>
        <v>208</v>
      </c>
    </row>
    <row r="6" spans="1:8" ht="15.75" customHeight="1" x14ac:dyDescent="0.3">
      <c r="A6" s="4" t="s">
        <v>6</v>
      </c>
      <c r="B6" s="6">
        <f>'DANN K-8'!B6+'SCEN. K12 No Phasing+CSP'!B6</f>
        <v>104</v>
      </c>
      <c r="C6" s="6">
        <f>'DANN K-8'!C6+'SCEN. K12 No Phasing+CSP'!C6</f>
        <v>104</v>
      </c>
      <c r="D6" s="6">
        <f>'DANN K-8'!D6+'SCEN. K12 No Phasing+CSP'!D6</f>
        <v>208</v>
      </c>
      <c r="E6" s="6">
        <f>'DANN K-8'!E6+'SCEN. K12 No Phasing+CSP'!E6</f>
        <v>208</v>
      </c>
      <c r="F6" s="6">
        <f>'DANN K-8'!F6+'SCEN. K12 No Phasing+CSP'!F6</f>
        <v>208</v>
      </c>
      <c r="G6" s="6">
        <f>'DANN K-8'!G6+'SCEN. K12 No Phasing+CSP'!G6</f>
        <v>208</v>
      </c>
      <c r="H6" s="6">
        <f>'DANN K-8'!H6+'SCEN. K12 No Phasing+CSP'!H6</f>
        <v>208</v>
      </c>
    </row>
    <row r="7" spans="1:8" ht="15.75" customHeight="1" x14ac:dyDescent="0.3">
      <c r="A7" s="4" t="s">
        <v>7</v>
      </c>
      <c r="B7" s="6">
        <f>'DANN K-8'!B7+'SCEN. K12 No Phasing+CSP'!B7</f>
        <v>104</v>
      </c>
      <c r="C7" s="6">
        <f>'DANN K-8'!C7+'SCEN. K12 No Phasing+CSP'!C7</f>
        <v>104</v>
      </c>
      <c r="D7" s="6">
        <f>'DANN K-8'!D7+'SCEN. K12 No Phasing+CSP'!D7</f>
        <v>208</v>
      </c>
      <c r="E7" s="6">
        <f>'DANN K-8'!E7+'SCEN. K12 No Phasing+CSP'!E7</f>
        <v>208</v>
      </c>
      <c r="F7" s="6">
        <f>'DANN K-8'!F7+'SCEN. K12 No Phasing+CSP'!F7</f>
        <v>208</v>
      </c>
      <c r="G7" s="6">
        <f>'DANN K-8'!G7+'SCEN. K12 No Phasing+CSP'!G7</f>
        <v>208</v>
      </c>
      <c r="H7" s="6">
        <f>'DANN K-8'!H7+'SCEN. K12 No Phasing+CSP'!H7</f>
        <v>208</v>
      </c>
    </row>
    <row r="8" spans="1:8" ht="15.75" customHeight="1" x14ac:dyDescent="0.3">
      <c r="A8" s="4" t="s">
        <v>8</v>
      </c>
      <c r="B8" s="6">
        <f>'DANN K-8'!B8+'SCEN. K12 No Phasing+CSP'!B8</f>
        <v>104</v>
      </c>
      <c r="C8" s="6">
        <f>'DANN K-8'!C8+'SCEN. K12 No Phasing+CSP'!C8</f>
        <v>104</v>
      </c>
      <c r="D8" s="6">
        <f>'DANN K-8'!D8+'SCEN. K12 No Phasing+CSP'!D8</f>
        <v>104</v>
      </c>
      <c r="E8" s="6">
        <f>'DANN K-8'!E8+'SCEN. K12 No Phasing+CSP'!E8</f>
        <v>208</v>
      </c>
      <c r="F8" s="6">
        <f>'DANN K-8'!F8+'SCEN. K12 No Phasing+CSP'!F8</f>
        <v>208</v>
      </c>
      <c r="G8" s="6">
        <f>'DANN K-8'!G8+'SCEN. K12 No Phasing+CSP'!G8</f>
        <v>208</v>
      </c>
      <c r="H8" s="6">
        <f>'DANN K-8'!H8+'SCEN. K12 No Phasing+CSP'!H8</f>
        <v>208</v>
      </c>
    </row>
    <row r="9" spans="1:8" ht="15.75" customHeight="1" x14ac:dyDescent="0.3">
      <c r="A9" s="4" t="s">
        <v>9</v>
      </c>
      <c r="B9" s="6">
        <f>'DANN K-8'!B9+'SCEN. K12 No Phasing+CSP'!B9</f>
        <v>108</v>
      </c>
      <c r="C9" s="6">
        <f>'DANN K-8'!C9+'SCEN. K12 No Phasing+CSP'!C9</f>
        <v>108</v>
      </c>
      <c r="D9" s="6">
        <f>'DANN K-8'!D9+'SCEN. K12 No Phasing+CSP'!D9</f>
        <v>108</v>
      </c>
      <c r="E9" s="6">
        <f>'DANN K-8'!E9+'SCEN. K12 No Phasing+CSP'!E9</f>
        <v>108</v>
      </c>
      <c r="F9" s="6">
        <f>'DANN K-8'!F9+'SCEN. K12 No Phasing+CSP'!F9</f>
        <v>216</v>
      </c>
      <c r="G9" s="6">
        <f>'DANN K-8'!G9+'SCEN. K12 No Phasing+CSP'!G9</f>
        <v>216</v>
      </c>
      <c r="H9" s="6">
        <f>'DANN K-8'!H9+'SCEN. K12 No Phasing+CSP'!H9</f>
        <v>216</v>
      </c>
    </row>
    <row r="10" spans="1:8" ht="15.75" customHeight="1" x14ac:dyDescent="0.3">
      <c r="A10" s="4" t="s">
        <v>10</v>
      </c>
      <c r="B10" s="6">
        <f>'DANN K-8'!B10+'SCEN. K12 No Phasing+CSP'!B10</f>
        <v>123</v>
      </c>
      <c r="C10" s="6">
        <f>'DANN K-8'!C10+'SCEN. K12 No Phasing+CSP'!C10</f>
        <v>123</v>
      </c>
      <c r="D10" s="6">
        <f>'DANN K-8'!D10+'SCEN. K12 No Phasing+CSP'!D10</f>
        <v>247</v>
      </c>
      <c r="E10" s="6">
        <f>'DANN K-8'!E10+'SCEN. K12 No Phasing+CSP'!E10</f>
        <v>247</v>
      </c>
      <c r="F10" s="6">
        <f>'DANN K-8'!F10+'SCEN. K12 No Phasing+CSP'!F10</f>
        <v>247</v>
      </c>
      <c r="G10" s="6">
        <f>'DANN K-8'!G10+'SCEN. K12 No Phasing+CSP'!G10</f>
        <v>247</v>
      </c>
      <c r="H10" s="6">
        <f>'DANN K-8'!H10+'SCEN. K12 No Phasing+CSP'!H10</f>
        <v>247</v>
      </c>
    </row>
    <row r="11" spans="1:8" ht="15.75" customHeight="1" x14ac:dyDescent="0.3">
      <c r="A11" s="4" t="s">
        <v>11</v>
      </c>
      <c r="B11" s="6">
        <f>'DANN K-8'!B11+'SCEN. K12 No Phasing+CSP'!B11</f>
        <v>123</v>
      </c>
      <c r="C11" s="6">
        <f>'DANN K-8'!C11+'SCEN. K12 No Phasing+CSP'!C11</f>
        <v>123</v>
      </c>
      <c r="D11" s="6">
        <f>'DANN K-8'!D11+'SCEN. K12 No Phasing+CSP'!D11</f>
        <v>247</v>
      </c>
      <c r="E11" s="6">
        <f>'DANN K-8'!E11+'SCEN. K12 No Phasing+CSP'!E11</f>
        <v>247</v>
      </c>
      <c r="F11" s="6">
        <f>'DANN K-8'!F11+'SCEN. K12 No Phasing+CSP'!F11</f>
        <v>247</v>
      </c>
      <c r="G11" s="6">
        <f>'DANN K-8'!G11+'SCEN. K12 No Phasing+CSP'!G11</f>
        <v>247</v>
      </c>
      <c r="H11" s="6">
        <f>'DANN K-8'!H11+'SCEN. K12 No Phasing+CSP'!H11</f>
        <v>247</v>
      </c>
    </row>
    <row r="12" spans="1:8" ht="15.75" customHeight="1" x14ac:dyDescent="0.3">
      <c r="A12" s="4" t="s">
        <v>12</v>
      </c>
      <c r="B12" s="6">
        <f>'DANN K-8'!B12+'SCEN. K12 No Phasing+CSP'!B12</f>
        <v>120</v>
      </c>
      <c r="C12" s="6">
        <f>'DANN K-8'!C12+'SCEN. K12 No Phasing+CSP'!C12</f>
        <v>120</v>
      </c>
      <c r="D12" s="6">
        <f>'DANN K-8'!D12+'SCEN. K12 No Phasing+CSP'!D12</f>
        <v>244</v>
      </c>
      <c r="E12" s="6">
        <f>'DANN K-8'!E12+'SCEN. K12 No Phasing+CSP'!E12</f>
        <v>244</v>
      </c>
      <c r="F12" s="6">
        <f>'DANN K-8'!F12+'SCEN. K12 No Phasing+CSP'!F12</f>
        <v>244</v>
      </c>
      <c r="G12" s="6">
        <f>'DANN K-8'!G12+'SCEN. K12 No Phasing+CSP'!G12</f>
        <v>244</v>
      </c>
      <c r="H12" s="6">
        <f>'DANN K-8'!H12+'SCEN. K12 No Phasing+CSP'!H12</f>
        <v>244</v>
      </c>
    </row>
    <row r="13" spans="1:8" ht="15.75" customHeight="1" x14ac:dyDescent="0.3">
      <c r="A13" s="4" t="s">
        <v>13</v>
      </c>
      <c r="B13" s="6">
        <f>'DANN K-8'!B13+'SCEN. K12 No Phasing+CSP'!B13</f>
        <v>0</v>
      </c>
      <c r="C13" s="6">
        <f>'DANN K-8'!C13+'SCEN. K12 No Phasing+CSP'!C13</f>
        <v>0</v>
      </c>
      <c r="D13" s="6">
        <f>'DANN K-8'!D13+'SCEN. K12 No Phasing+CSP'!D13</f>
        <v>100</v>
      </c>
      <c r="E13" s="6">
        <f>'DANN K-8'!E13+'SCEN. K12 No Phasing+CSP'!E13</f>
        <v>124</v>
      </c>
      <c r="F13" s="6">
        <f>'DANN K-8'!F13+'SCEN. K12 No Phasing+CSP'!F13</f>
        <v>150</v>
      </c>
      <c r="G13" s="6">
        <f>'DANN K-8'!G13+'SCEN. K12 No Phasing+CSP'!G13</f>
        <v>150</v>
      </c>
      <c r="H13" s="6">
        <f>'DANN K-8'!H13+'SCEN. K12 No Phasing+CSP'!H13</f>
        <v>150</v>
      </c>
    </row>
    <row r="14" spans="1:8" ht="15.75" customHeight="1" x14ac:dyDescent="0.3">
      <c r="A14" s="4" t="s">
        <v>14</v>
      </c>
      <c r="B14" s="6">
        <f>'DANN K-8'!B14+'SCEN. K12 No Phasing+CSP'!B14</f>
        <v>0</v>
      </c>
      <c r="C14" s="6">
        <f>'DANN K-8'!C14+'SCEN. K12 No Phasing+CSP'!C14</f>
        <v>0</v>
      </c>
      <c r="D14" s="6">
        <f>'DANN K-8'!D14+'SCEN. K12 No Phasing+CSP'!D14</f>
        <v>0</v>
      </c>
      <c r="E14" s="6">
        <f>'DANN K-8'!E14+'SCEN. K12 No Phasing+CSP'!E14</f>
        <v>100</v>
      </c>
      <c r="F14" s="6">
        <f>'DANN K-8'!F14+'SCEN. K12 No Phasing+CSP'!F14</f>
        <v>124</v>
      </c>
      <c r="G14" s="6">
        <f>'DANN K-8'!G14+'SCEN. K12 No Phasing+CSP'!G14</f>
        <v>150</v>
      </c>
      <c r="H14" s="6">
        <f>'DANN K-8'!H14+'SCEN. K12 No Phasing+CSP'!H14</f>
        <v>150</v>
      </c>
    </row>
    <row r="15" spans="1:8" ht="15.75" customHeight="1" x14ac:dyDescent="0.3">
      <c r="A15" s="4" t="s">
        <v>15</v>
      </c>
      <c r="B15" s="6">
        <f>'DANN K-8'!B15+'SCEN. K12 No Phasing+CSP'!B15</f>
        <v>0</v>
      </c>
      <c r="C15" s="6">
        <f>'DANN K-8'!C15+'SCEN. K12 No Phasing+CSP'!C15</f>
        <v>0</v>
      </c>
      <c r="D15" s="6">
        <f>'DANN K-8'!D15+'SCEN. K12 No Phasing+CSP'!D15</f>
        <v>0</v>
      </c>
      <c r="E15" s="6">
        <f>'DANN K-8'!E15+'SCEN. K12 No Phasing+CSP'!E15</f>
        <v>0</v>
      </c>
      <c r="F15" s="6">
        <f>'DANN K-8'!F15+'SCEN. K12 No Phasing+CSP'!F15</f>
        <v>100</v>
      </c>
      <c r="G15" s="6">
        <f>'DANN K-8'!G15+'SCEN. K12 No Phasing+CSP'!G15</f>
        <v>124</v>
      </c>
      <c r="H15" s="6">
        <f>'DANN K-8'!H15+'SCEN. K12 No Phasing+CSP'!H15</f>
        <v>150</v>
      </c>
    </row>
    <row r="16" spans="1:8" ht="15.75" customHeight="1" x14ac:dyDescent="0.3">
      <c r="A16" s="4" t="s">
        <v>16</v>
      </c>
      <c r="B16" s="6">
        <f>'DANN K-8'!B16+'SCEN. K12 No Phasing+CSP'!B16</f>
        <v>0</v>
      </c>
      <c r="C16" s="6">
        <f>'DANN K-8'!C16+'SCEN. K12 No Phasing+CSP'!C16</f>
        <v>0</v>
      </c>
      <c r="D16" s="6">
        <f>'DANN K-8'!D16+'SCEN. K12 No Phasing+CSP'!D16</f>
        <v>0</v>
      </c>
      <c r="E16" s="6">
        <f>'DANN K-8'!E16+'SCEN. K12 No Phasing+CSP'!E16</f>
        <v>0</v>
      </c>
      <c r="F16" s="6">
        <f>'DANN K-8'!F16+'SCEN. K12 No Phasing+CSP'!F16</f>
        <v>0</v>
      </c>
      <c r="G16" s="6">
        <f>'DANN K-8'!G16+'SCEN. K12 No Phasing+CSP'!G16</f>
        <v>100</v>
      </c>
      <c r="H16" s="6">
        <f>'DANN K-8'!H16+'SCEN. K12 No Phasing+CSP'!H16</f>
        <v>124</v>
      </c>
    </row>
    <row r="17" spans="1:8" ht="15.75" customHeight="1" x14ac:dyDescent="0.3">
      <c r="A17" s="7" t="s">
        <v>1</v>
      </c>
      <c r="B17" s="5">
        <f>SUM(B4:B16)</f>
        <v>990</v>
      </c>
      <c r="C17" s="5">
        <f t="shared" ref="C17" si="3">SUM(C4:C16)</f>
        <v>990</v>
      </c>
      <c r="D17" s="5">
        <f>SUM(D4:D16)</f>
        <v>1874</v>
      </c>
      <c r="E17" s="5">
        <f t="shared" ref="E17:H17" si="4">SUM(E4:E16)</f>
        <v>2102</v>
      </c>
      <c r="F17" s="5">
        <f t="shared" si="4"/>
        <v>2360</v>
      </c>
      <c r="G17" s="5">
        <f t="shared" si="4"/>
        <v>2510</v>
      </c>
      <c r="H17" s="5">
        <f t="shared" si="4"/>
        <v>2560</v>
      </c>
    </row>
    <row r="18" spans="1:8" ht="15.75" customHeight="1" x14ac:dyDescent="0.3">
      <c r="A18" s="8"/>
    </row>
    <row r="19" spans="1:8" ht="15.75" customHeight="1" x14ac:dyDescent="0.3">
      <c r="A19" s="8"/>
    </row>
    <row r="20" spans="1:8" ht="15.75" customHeight="1" x14ac:dyDescent="0.3">
      <c r="A20" s="9" t="s">
        <v>17</v>
      </c>
      <c r="B20" s="10" t="str">
        <f>B1</f>
        <v>26-27</v>
      </c>
      <c r="C20" s="10" t="str">
        <f t="shared" ref="C20:H20" si="5">C1</f>
        <v>27-28</v>
      </c>
      <c r="D20" s="10" t="str">
        <f t="shared" si="5"/>
        <v>28-29</v>
      </c>
      <c r="E20" s="10" t="str">
        <f t="shared" si="5"/>
        <v>29-30</v>
      </c>
      <c r="F20" s="10" t="str">
        <f t="shared" si="5"/>
        <v>30-31</v>
      </c>
      <c r="G20" s="10" t="str">
        <f t="shared" si="5"/>
        <v>31-32</v>
      </c>
      <c r="H20" s="10" t="str">
        <f t="shared" si="5"/>
        <v>32-33</v>
      </c>
    </row>
    <row r="21" spans="1:8" ht="15.75" customHeight="1" x14ac:dyDescent="0.3">
      <c r="A21" s="4" t="s">
        <v>18</v>
      </c>
      <c r="B21" s="6">
        <f>'DANN K-8'!B21+'SCEN. K12 No Phasing+CSP'!B21</f>
        <v>100</v>
      </c>
      <c r="C21" s="6">
        <f>'DANN K-8'!C21+'SCEN. K12 No Phasing+CSP'!C21</f>
        <v>100</v>
      </c>
      <c r="D21" s="6">
        <f>'DANN K-8'!D21+'SCEN. K12 No Phasing+CSP'!D21</f>
        <v>100</v>
      </c>
      <c r="E21" s="6">
        <f>'DANN K-8'!E21+'SCEN. K12 No Phasing+CSP'!E21</f>
        <v>232.6</v>
      </c>
      <c r="F21" s="6">
        <f>'DANN K-8'!F21+'SCEN. K12 No Phasing+CSP'!F21</f>
        <v>266.79999999999995</v>
      </c>
      <c r="G21" s="6">
        <f>'DANN K-8'!G21+'SCEN. K12 No Phasing+CSP'!G21</f>
        <v>305.5</v>
      </c>
      <c r="H21" s="6">
        <f>'DANN K-8'!H21+'SCEN. K12 No Phasing+CSP'!H21</f>
        <v>328</v>
      </c>
    </row>
    <row r="22" spans="1:8" ht="15.75" customHeight="1" x14ac:dyDescent="0.3">
      <c r="A22" s="4" t="s">
        <v>19</v>
      </c>
      <c r="B22" s="6">
        <f>'DANN K-8'!B22+'SCEN. K12 No Phasing+CSP'!B22</f>
        <v>11</v>
      </c>
      <c r="C22" s="6">
        <f>'DANN K-8'!C22+'SCEN. K12 No Phasing+CSP'!C22</f>
        <v>11</v>
      </c>
      <c r="D22" s="6">
        <f>'DANN K-8'!D22+'SCEN. K12 No Phasing+CSP'!D22</f>
        <v>11</v>
      </c>
      <c r="E22" s="6">
        <f>'DANN K-8'!E22+'SCEN. K12 No Phasing+CSP'!E22</f>
        <v>81.72</v>
      </c>
      <c r="F22" s="6">
        <f>'DANN K-8'!F22+'SCEN. K12 No Phasing+CSP'!F22</f>
        <v>99.960000000000008</v>
      </c>
      <c r="G22" s="6">
        <f>'DANN K-8'!G22+'SCEN. K12 No Phasing+CSP'!G22</f>
        <v>120.60000000000001</v>
      </c>
      <c r="H22" s="6">
        <f>'DANN K-8'!H22+'SCEN. K12 No Phasing+CSP'!H22</f>
        <v>132.60000000000002</v>
      </c>
    </row>
    <row r="23" spans="1:8" ht="15.75" customHeight="1" x14ac:dyDescent="0.3">
      <c r="A23" s="4" t="s">
        <v>20</v>
      </c>
      <c r="B23" s="6">
        <f>'DANN K-8'!B23+'SCEN. K12 No Phasing+CSP'!B23</f>
        <v>86</v>
      </c>
      <c r="C23" s="6">
        <f>'DANN K-8'!C23+'SCEN. K12 No Phasing+CSP'!C23</f>
        <v>86</v>
      </c>
      <c r="D23" s="6">
        <f>'DANN K-8'!D23+'SCEN. K12 No Phasing+CSP'!D23</f>
        <v>86</v>
      </c>
      <c r="E23" s="6">
        <f>'DANN K-8'!E23+'SCEN. K12 No Phasing+CSP'!E23</f>
        <v>156.72</v>
      </c>
      <c r="F23" s="6">
        <f>'DANN K-8'!F23+'SCEN. K12 No Phasing+CSP'!F23</f>
        <v>174.96</v>
      </c>
      <c r="G23" s="6">
        <f>'DANN K-8'!G23+'SCEN. K12 No Phasing+CSP'!G23</f>
        <v>195.60000000000002</v>
      </c>
      <c r="H23" s="6">
        <f>'DANN K-8'!H23+'SCEN. K12 No Phasing+CSP'!H23</f>
        <v>207.60000000000002</v>
      </c>
    </row>
    <row r="24" spans="1:8" ht="15.75" customHeight="1" x14ac:dyDescent="0.3">
      <c r="A24" s="4" t="s">
        <v>21</v>
      </c>
      <c r="B24" s="6">
        <f>'DANN K-8'!B24+'SCEN. K12 No Phasing+CSP'!B24</f>
        <v>0</v>
      </c>
      <c r="C24" s="6">
        <f>'DANN K-8'!C24+'SCEN. K12 No Phasing+CSP'!C24</f>
        <v>0</v>
      </c>
      <c r="D24" s="6">
        <f>'DANN K-8'!D24+'SCEN. K12 No Phasing+CSP'!D24</f>
        <v>0</v>
      </c>
      <c r="E24" s="6">
        <f>'DANN K-8'!E24+'SCEN. K12 No Phasing+CSP'!E24</f>
        <v>0</v>
      </c>
      <c r="F24" s="6">
        <f>'DANN K-8'!F24+'SCEN. K12 No Phasing+CSP'!F24</f>
        <v>0</v>
      </c>
      <c r="G24" s="6">
        <f>'DANN K-8'!G24+'SCEN. K12 No Phasing+CSP'!G24</f>
        <v>0</v>
      </c>
      <c r="H24" s="6">
        <f>'DANN K-8'!H24+'SCEN. K12 No Phasing+CSP'!H24</f>
        <v>0</v>
      </c>
    </row>
    <row r="25" spans="1:8" ht="15.75" customHeight="1" x14ac:dyDescent="0.3">
      <c r="A25" s="4" t="s">
        <v>22</v>
      </c>
      <c r="B25" s="69">
        <f>AVERAGE('DANN K-8'!B25,'SCEN. K12 No Phasing+CSP'!B25)</f>
        <v>7.5999999999999998E-2</v>
      </c>
      <c r="C25" s="69">
        <f>AVERAGE('DANN K-8'!C25,'SCEN. K12 No Phasing+CSP'!C25)</f>
        <v>7.5999999999999998E-2</v>
      </c>
      <c r="D25" s="69">
        <f>AVERAGE('DANN K-8'!D25,'SCEN. K12 No Phasing+CSP'!D25)</f>
        <v>8.7999999999999995E-2</v>
      </c>
      <c r="E25" s="69">
        <f>AVERAGE('DANN K-8'!E25,'SCEN. K12 No Phasing+CSP'!E25)</f>
        <v>8.7999999999999995E-2</v>
      </c>
      <c r="F25" s="69">
        <f>AVERAGE('DANN K-8'!F25,'SCEN. K12 No Phasing+CSP'!F25)</f>
        <v>8.7999999999999995E-2</v>
      </c>
      <c r="G25" s="69">
        <f>AVERAGE('DANN K-8'!G25,'SCEN. K12 No Phasing+CSP'!G25)</f>
        <v>8.7999999999999995E-2</v>
      </c>
      <c r="H25" s="69">
        <f>AVERAGE('DANN K-8'!H25,'SCEN. K12 No Phasing+CSP'!H25)</f>
        <v>8.7999999999999995E-2</v>
      </c>
    </row>
    <row r="26" spans="1:8" ht="15.75" customHeight="1" x14ac:dyDescent="0.3">
      <c r="A26" s="12" t="s">
        <v>23</v>
      </c>
      <c r="B26" s="10" t="str">
        <f>B1</f>
        <v>26-27</v>
      </c>
      <c r="C26" s="10" t="str">
        <f t="shared" ref="C26:H26" si="6">C1</f>
        <v>27-28</v>
      </c>
      <c r="D26" s="10" t="str">
        <f t="shared" si="6"/>
        <v>28-29</v>
      </c>
      <c r="E26" s="10" t="str">
        <f t="shared" si="6"/>
        <v>29-30</v>
      </c>
      <c r="F26" s="10" t="str">
        <f t="shared" si="6"/>
        <v>30-31</v>
      </c>
      <c r="G26" s="10" t="str">
        <f t="shared" si="6"/>
        <v>31-32</v>
      </c>
      <c r="H26" s="10" t="str">
        <f t="shared" si="6"/>
        <v>32-33</v>
      </c>
    </row>
    <row r="27" spans="1:8" ht="15.75" customHeight="1" x14ac:dyDescent="0.3">
      <c r="A27" s="13" t="s">
        <v>24</v>
      </c>
      <c r="B27" s="14">
        <f>'DANN K-8'!B27+'SCEN. K12 No Phasing+CSP'!B27</f>
        <v>36</v>
      </c>
      <c r="C27" s="14">
        <f>'DANN K-8'!C27+'SCEN. K12 No Phasing+CSP'!C27</f>
        <v>36</v>
      </c>
      <c r="D27" s="14">
        <f>'DANN K-8'!D27+'SCEN. K12 No Phasing+CSP'!D27</f>
        <v>68</v>
      </c>
      <c r="E27" s="14">
        <f>'DANN K-8'!E27+'SCEN. K12 No Phasing+CSP'!E27</f>
        <v>77</v>
      </c>
      <c r="F27" s="14">
        <f>'DANN K-8'!F27+'SCEN. K12 No Phasing+CSP'!F27</f>
        <v>87</v>
      </c>
      <c r="G27" s="14">
        <f>'DANN K-8'!G27+'SCEN. K12 No Phasing+CSP'!G27</f>
        <v>89</v>
      </c>
      <c r="H27" s="14">
        <f>'DANN K-8'!H27+'SCEN. K12 No Phasing+CSP'!H27</f>
        <v>95</v>
      </c>
    </row>
    <row r="28" spans="1:8" ht="15.75" customHeight="1" x14ac:dyDescent="0.3">
      <c r="A28" s="13" t="s">
        <v>25</v>
      </c>
      <c r="B28" s="14">
        <f>'DANN K-8'!B28+'SCEN. K12 No Phasing+CSP'!B28</f>
        <v>3.5</v>
      </c>
      <c r="C28" s="14">
        <f>'DANN K-8'!C28+'SCEN. K12 No Phasing+CSP'!C28</f>
        <v>3.5</v>
      </c>
      <c r="D28" s="14">
        <f>'DANN K-8'!D28+'SCEN. K12 No Phasing+CSP'!D28</f>
        <v>7.5</v>
      </c>
      <c r="E28" s="14">
        <f>'DANN K-8'!E28+'SCEN. K12 No Phasing+CSP'!E28</f>
        <v>8.5</v>
      </c>
      <c r="F28" s="14">
        <f>'DANN K-8'!F28+'SCEN. K12 No Phasing+CSP'!F28</f>
        <v>9.5</v>
      </c>
      <c r="G28" s="14">
        <f>'DANN K-8'!G28+'SCEN. K12 No Phasing+CSP'!G28</f>
        <v>10.5</v>
      </c>
      <c r="H28" s="14">
        <f>'DANN K-8'!H28+'SCEN. K12 No Phasing+CSP'!H28</f>
        <v>11.5</v>
      </c>
    </row>
    <row r="29" spans="1:8" ht="15.75" customHeight="1" x14ac:dyDescent="0.3">
      <c r="A29" s="13" t="s">
        <v>26</v>
      </c>
      <c r="B29" s="14">
        <f>'DANN K-8'!B29+'SCEN. K12 No Phasing+CSP'!B29</f>
        <v>0</v>
      </c>
      <c r="C29" s="14">
        <f>'DANN K-8'!C29+'SCEN. K12 No Phasing+CSP'!C29</f>
        <v>0</v>
      </c>
      <c r="D29" s="14">
        <f>'DANN K-8'!D29+'SCEN. K12 No Phasing+CSP'!D29</f>
        <v>0</v>
      </c>
      <c r="E29" s="14">
        <f>'DANN K-8'!E29+'SCEN. K12 No Phasing+CSP'!E29</f>
        <v>0</v>
      </c>
      <c r="F29" s="14">
        <f>'DANN K-8'!F29+'SCEN. K12 No Phasing+CSP'!F29</f>
        <v>0</v>
      </c>
      <c r="G29" s="14">
        <f>'DANN K-8'!G29+'SCEN. K12 No Phasing+CSP'!G29</f>
        <v>0</v>
      </c>
      <c r="H29" s="14">
        <f>'DANN K-8'!H29+'SCEN. K12 No Phasing+CSP'!H29</f>
        <v>0</v>
      </c>
    </row>
    <row r="30" spans="1:8" ht="15.75" customHeight="1" x14ac:dyDescent="0.3">
      <c r="A30" s="13" t="s">
        <v>27</v>
      </c>
      <c r="B30" s="14">
        <f>'DANN K-8'!B30+'SCEN. K12 No Phasing+CSP'!B30</f>
        <v>0</v>
      </c>
      <c r="C30" s="14">
        <f>'DANN K-8'!C30+'SCEN. K12 No Phasing+CSP'!C30</f>
        <v>0</v>
      </c>
      <c r="D30" s="14">
        <f>'DANN K-8'!D30+'SCEN. K12 No Phasing+CSP'!D30</f>
        <v>0</v>
      </c>
      <c r="E30" s="14">
        <f>'DANN K-8'!E30+'SCEN. K12 No Phasing+CSP'!E30</f>
        <v>0</v>
      </c>
      <c r="F30" s="14">
        <f>'DANN K-8'!F30+'SCEN. K12 No Phasing+CSP'!F30</f>
        <v>0</v>
      </c>
      <c r="G30" s="14">
        <f>'DANN K-8'!G30+'SCEN. K12 No Phasing+CSP'!G30</f>
        <v>0</v>
      </c>
      <c r="H30" s="14">
        <f>'DANN K-8'!H30+'SCEN. K12 No Phasing+CSP'!H30</f>
        <v>0</v>
      </c>
    </row>
    <row r="31" spans="1:8" ht="15.75" customHeight="1" x14ac:dyDescent="0.3">
      <c r="A31" s="13" t="s">
        <v>28</v>
      </c>
      <c r="B31" s="14">
        <f>'DANN K-8'!B31+'SCEN. K12 No Phasing+CSP'!B31</f>
        <v>0</v>
      </c>
      <c r="C31" s="14">
        <f>'DANN K-8'!C31+'SCEN. K12 No Phasing+CSP'!C31</f>
        <v>0</v>
      </c>
      <c r="D31" s="14">
        <f>'DANN K-8'!D31+'SCEN. K12 No Phasing+CSP'!D31</f>
        <v>0</v>
      </c>
      <c r="E31" s="14">
        <f>'DANN K-8'!E31+'SCEN. K12 No Phasing+CSP'!E31</f>
        <v>0</v>
      </c>
      <c r="F31" s="14">
        <f>'DANN K-8'!F31+'SCEN. K12 No Phasing+CSP'!F31</f>
        <v>0</v>
      </c>
      <c r="G31" s="14">
        <f>'DANN K-8'!G31+'SCEN. K12 No Phasing+CSP'!G31</f>
        <v>0</v>
      </c>
      <c r="H31" s="14">
        <f>'DANN K-8'!H31+'SCEN. K12 No Phasing+CSP'!H31</f>
        <v>0</v>
      </c>
    </row>
    <row r="32" spans="1:8" ht="15.75" customHeight="1" x14ac:dyDescent="0.3">
      <c r="A32" s="15" t="s">
        <v>29</v>
      </c>
      <c r="B32" s="14">
        <f>'DANN K-8'!B32+'SCEN. K12 No Phasing+CSP'!B32</f>
        <v>0</v>
      </c>
      <c r="C32" s="14">
        <f>'DANN K-8'!C32+'SCEN. K12 No Phasing+CSP'!C32</f>
        <v>0</v>
      </c>
      <c r="D32" s="14">
        <f>'DANN K-8'!D32+'SCEN. K12 No Phasing+CSP'!D32</f>
        <v>0</v>
      </c>
      <c r="E32" s="14">
        <f>'DANN K-8'!E32+'SCEN. K12 No Phasing+CSP'!E32</f>
        <v>0</v>
      </c>
      <c r="F32" s="14">
        <f>'DANN K-8'!F32+'SCEN. K12 No Phasing+CSP'!F32</f>
        <v>0</v>
      </c>
      <c r="G32" s="14">
        <f>'DANN K-8'!G32+'SCEN. K12 No Phasing+CSP'!G32</f>
        <v>0</v>
      </c>
      <c r="H32" s="14">
        <f>'DANN K-8'!H32+'SCEN. K12 No Phasing+CSP'!H32</f>
        <v>0</v>
      </c>
    </row>
    <row r="33" spans="1:8" ht="15.75" customHeight="1" x14ac:dyDescent="0.3">
      <c r="A33" s="15" t="s">
        <v>30</v>
      </c>
      <c r="B33" s="14">
        <f>'DANN K-8'!B33+'SCEN. K12 No Phasing+CSP'!B33</f>
        <v>0</v>
      </c>
      <c r="C33" s="14">
        <f>'DANN K-8'!C33+'SCEN. K12 No Phasing+CSP'!C33</f>
        <v>0</v>
      </c>
      <c r="D33" s="14">
        <f>'DANN K-8'!D33+'SCEN. K12 No Phasing+CSP'!D33</f>
        <v>0</v>
      </c>
      <c r="E33" s="14">
        <f>'DANN K-8'!E33+'SCEN. K12 No Phasing+CSP'!E33</f>
        <v>0</v>
      </c>
      <c r="F33" s="14">
        <f>'DANN K-8'!F33+'SCEN. K12 No Phasing+CSP'!F33</f>
        <v>0</v>
      </c>
      <c r="G33" s="14">
        <f>'DANN K-8'!G33+'SCEN. K12 No Phasing+CSP'!G33</f>
        <v>0</v>
      </c>
      <c r="H33" s="14">
        <f>'DANN K-8'!H33+'SCEN. K12 No Phasing+CSP'!H33</f>
        <v>0</v>
      </c>
    </row>
    <row r="34" spans="1:8" ht="15.75" customHeight="1" x14ac:dyDescent="0.3">
      <c r="A34" s="15" t="s">
        <v>31</v>
      </c>
      <c r="B34" s="14">
        <f>'DANN K-8'!B34+'SCEN. K12 No Phasing+CSP'!B34</f>
        <v>8</v>
      </c>
      <c r="C34" s="14">
        <f>'DANN K-8'!C34+'SCEN. K12 No Phasing+CSP'!C34</f>
        <v>8</v>
      </c>
      <c r="D34" s="14">
        <f>'DANN K-8'!D34+'SCEN. K12 No Phasing+CSP'!D34</f>
        <v>14</v>
      </c>
      <c r="E34" s="14">
        <f>'DANN K-8'!E34+'SCEN. K12 No Phasing+CSP'!E34</f>
        <v>16</v>
      </c>
      <c r="F34" s="14">
        <f>'DANN K-8'!F34+'SCEN. K12 No Phasing+CSP'!F34</f>
        <v>17</v>
      </c>
      <c r="G34" s="14">
        <f>'DANN K-8'!G34+'SCEN. K12 No Phasing+CSP'!G34</f>
        <v>18</v>
      </c>
      <c r="H34" s="14">
        <f>'DANN K-8'!H34+'SCEN. K12 No Phasing+CSP'!H34</f>
        <v>18</v>
      </c>
    </row>
    <row r="35" spans="1:8" ht="15.75" customHeight="1" x14ac:dyDescent="0.3">
      <c r="A35" s="13" t="s">
        <v>32</v>
      </c>
      <c r="B35" s="14">
        <f>'DANN K-8'!B35+'SCEN. K12 No Phasing+CSP'!B35</f>
        <v>0</v>
      </c>
      <c r="C35" s="14">
        <f>'DANN K-8'!C35+'SCEN. K12 No Phasing+CSP'!C35</f>
        <v>0</v>
      </c>
      <c r="D35" s="14">
        <f>'DANN K-8'!D35+'SCEN. K12 No Phasing+CSP'!D35</f>
        <v>0</v>
      </c>
      <c r="E35" s="14">
        <f>'DANN K-8'!E35+'SCEN. K12 No Phasing+CSP'!E35</f>
        <v>0</v>
      </c>
      <c r="F35" s="14">
        <f>'DANN K-8'!F35+'SCEN. K12 No Phasing+CSP'!F35</f>
        <v>0</v>
      </c>
      <c r="G35" s="14">
        <f>'DANN K-8'!G35+'SCEN. K12 No Phasing+CSP'!G35</f>
        <v>0</v>
      </c>
      <c r="H35" s="14">
        <f>'DANN K-8'!H35+'SCEN. K12 No Phasing+CSP'!H35</f>
        <v>0</v>
      </c>
    </row>
    <row r="36" spans="1:8" ht="15.75" customHeight="1" x14ac:dyDescent="0.3">
      <c r="A36" s="12" t="s">
        <v>33</v>
      </c>
      <c r="B36" s="16">
        <f>SUM(B27:B35)</f>
        <v>47.5</v>
      </c>
      <c r="C36" s="16">
        <f t="shared" ref="C36" si="7">SUM(C27:C35)</f>
        <v>47.5</v>
      </c>
      <c r="D36" s="16">
        <f>SUM(D27:D35)</f>
        <v>89.5</v>
      </c>
      <c r="E36" s="16">
        <f t="shared" ref="E36:H36" si="8">SUM(E27:E35)</f>
        <v>101.5</v>
      </c>
      <c r="F36" s="16">
        <f t="shared" si="8"/>
        <v>113.5</v>
      </c>
      <c r="G36" s="16">
        <f t="shared" si="8"/>
        <v>117.5</v>
      </c>
      <c r="H36" s="16">
        <f t="shared" si="8"/>
        <v>124.5</v>
      </c>
    </row>
    <row r="37" spans="1:8" ht="15.75" customHeight="1" x14ac:dyDescent="0.3">
      <c r="A37" s="17"/>
      <c r="B37" s="6"/>
      <c r="C37" s="6"/>
      <c r="D37" s="6"/>
      <c r="E37" s="6"/>
      <c r="F37" s="6"/>
      <c r="G37" s="6"/>
      <c r="H37" s="6"/>
    </row>
    <row r="38" spans="1:8" ht="15.75" customHeight="1" x14ac:dyDescent="0.3">
      <c r="A38" s="12" t="s">
        <v>34</v>
      </c>
      <c r="B38" s="10" t="str">
        <f>B1</f>
        <v>26-27</v>
      </c>
      <c r="C38" s="10" t="str">
        <f t="shared" ref="C38:H38" si="9">C1</f>
        <v>27-28</v>
      </c>
      <c r="D38" s="10" t="str">
        <f t="shared" si="9"/>
        <v>28-29</v>
      </c>
      <c r="E38" s="10" t="str">
        <f t="shared" si="9"/>
        <v>29-30</v>
      </c>
      <c r="F38" s="10" t="str">
        <f t="shared" si="9"/>
        <v>30-31</v>
      </c>
      <c r="G38" s="10" t="str">
        <f t="shared" si="9"/>
        <v>31-32</v>
      </c>
      <c r="H38" s="10" t="str">
        <f t="shared" si="9"/>
        <v>32-33</v>
      </c>
    </row>
    <row r="39" spans="1:8" ht="15.75" customHeight="1" x14ac:dyDescent="0.3">
      <c r="A39" s="15" t="s">
        <v>35</v>
      </c>
      <c r="B39" s="14">
        <f>'DANN K-8'!B39+'SCEN. K12 No Phasing+CSP'!B39</f>
        <v>1</v>
      </c>
      <c r="C39" s="14">
        <f>'DANN K-8'!C39+'SCEN. K12 No Phasing+CSP'!C39</f>
        <v>1</v>
      </c>
      <c r="D39" s="14">
        <f>'DANN K-8'!D39+'SCEN. K12 No Phasing+CSP'!D39</f>
        <v>2</v>
      </c>
      <c r="E39" s="14">
        <f>'DANN K-8'!E39+'SCEN. K12 No Phasing+CSP'!E39</f>
        <v>2</v>
      </c>
      <c r="F39" s="14">
        <f>'DANN K-8'!F39+'SCEN. K12 No Phasing+CSP'!F39</f>
        <v>2</v>
      </c>
      <c r="G39" s="14">
        <f>'DANN K-8'!G39+'SCEN. K12 No Phasing+CSP'!G39</f>
        <v>2</v>
      </c>
      <c r="H39" s="14">
        <f>'DANN K-8'!H39+'SCEN. K12 No Phasing+CSP'!H39</f>
        <v>2</v>
      </c>
    </row>
    <row r="40" spans="1:8" ht="15.75" customHeight="1" x14ac:dyDescent="0.3">
      <c r="A40" s="15" t="s">
        <v>36</v>
      </c>
      <c r="B40" s="14">
        <f>'DANN K-8'!B40+'SCEN. K12 No Phasing+CSP'!B40</f>
        <v>2</v>
      </c>
      <c r="C40" s="14">
        <f>'DANN K-8'!C40+'SCEN. K12 No Phasing+CSP'!C40</f>
        <v>2</v>
      </c>
      <c r="D40" s="14">
        <f>'DANN K-8'!D40+'SCEN. K12 No Phasing+CSP'!D40</f>
        <v>4</v>
      </c>
      <c r="E40" s="14">
        <f>'DANN K-8'!E40+'SCEN. K12 No Phasing+CSP'!E40</f>
        <v>4</v>
      </c>
      <c r="F40" s="14">
        <f>'DANN K-8'!F40+'SCEN. K12 No Phasing+CSP'!F40</f>
        <v>4</v>
      </c>
      <c r="G40" s="14">
        <f>'DANN K-8'!G40+'SCEN. K12 No Phasing+CSP'!G40</f>
        <v>5</v>
      </c>
      <c r="H40" s="14">
        <f>'DANN K-8'!H40+'SCEN. K12 No Phasing+CSP'!H40</f>
        <v>5</v>
      </c>
    </row>
    <row r="41" spans="1:8" ht="15.75" customHeight="1" x14ac:dyDescent="0.3">
      <c r="A41" s="15" t="s">
        <v>37</v>
      </c>
      <c r="B41" s="14">
        <f>'DANN K-8'!B41+'SCEN. K12 No Phasing+CSP'!B41</f>
        <v>0</v>
      </c>
      <c r="C41" s="14">
        <f>'DANN K-8'!C41+'SCEN. K12 No Phasing+CSP'!C41</f>
        <v>0</v>
      </c>
      <c r="D41" s="14">
        <f>'DANN K-8'!D41+'SCEN. K12 No Phasing+CSP'!D41</f>
        <v>1</v>
      </c>
      <c r="E41" s="14">
        <f>'DANN K-8'!E41+'SCEN. K12 No Phasing+CSP'!E41</f>
        <v>1</v>
      </c>
      <c r="F41" s="14">
        <f>'DANN K-8'!F41+'SCEN. K12 No Phasing+CSP'!F41</f>
        <v>1</v>
      </c>
      <c r="G41" s="14">
        <f>'DANN K-8'!G41+'SCEN. K12 No Phasing+CSP'!G41</f>
        <v>1</v>
      </c>
      <c r="H41" s="14">
        <f>'DANN K-8'!H41+'SCEN. K12 No Phasing+CSP'!H41</f>
        <v>1</v>
      </c>
    </row>
    <row r="42" spans="1:8" ht="15.75" customHeight="1" x14ac:dyDescent="0.3">
      <c r="A42" s="15" t="s">
        <v>38</v>
      </c>
      <c r="B42" s="14">
        <f>'DANN K-8'!B42+'SCEN. K12 No Phasing+CSP'!B42</f>
        <v>1</v>
      </c>
      <c r="C42" s="14">
        <f>'DANN K-8'!C42+'SCEN. K12 No Phasing+CSP'!C42</f>
        <v>1</v>
      </c>
      <c r="D42" s="14">
        <f>'DANN K-8'!D42+'SCEN. K12 No Phasing+CSP'!D42</f>
        <v>1</v>
      </c>
      <c r="E42" s="14">
        <f>'DANN K-8'!E42+'SCEN. K12 No Phasing+CSP'!E42</f>
        <v>1</v>
      </c>
      <c r="F42" s="14">
        <f>'DANN K-8'!F42+'SCEN. K12 No Phasing+CSP'!F42</f>
        <v>1</v>
      </c>
      <c r="G42" s="14">
        <f>'DANN K-8'!G42+'SCEN. K12 No Phasing+CSP'!G42</f>
        <v>1</v>
      </c>
      <c r="H42" s="14">
        <f>'DANN K-8'!H42+'SCEN. K12 No Phasing+CSP'!H42</f>
        <v>1</v>
      </c>
    </row>
    <row r="43" spans="1:8" ht="15.75" customHeight="1" x14ac:dyDescent="0.3">
      <c r="A43" s="15" t="s">
        <v>39</v>
      </c>
      <c r="B43" s="14">
        <f>'DANN K-8'!B43+'SCEN. K12 No Phasing+CSP'!B43</f>
        <v>1</v>
      </c>
      <c r="C43" s="14">
        <f>'DANN K-8'!C43+'SCEN. K12 No Phasing+CSP'!C43</f>
        <v>1</v>
      </c>
      <c r="D43" s="14">
        <f>'DANN K-8'!D43+'SCEN. K12 No Phasing+CSP'!D43</f>
        <v>2</v>
      </c>
      <c r="E43" s="14">
        <f>'DANN K-8'!E43+'SCEN. K12 No Phasing+CSP'!E43</f>
        <v>2</v>
      </c>
      <c r="F43" s="14">
        <f>'DANN K-8'!F43+'SCEN. K12 No Phasing+CSP'!F43</f>
        <v>3</v>
      </c>
      <c r="G43" s="14">
        <f>'DANN K-8'!G43+'SCEN. K12 No Phasing+CSP'!G43</f>
        <v>3</v>
      </c>
      <c r="H43" s="14">
        <f>'DANN K-8'!H43+'SCEN. K12 No Phasing+CSP'!H43</f>
        <v>3</v>
      </c>
    </row>
    <row r="44" spans="1:8" ht="15.75" customHeight="1" x14ac:dyDescent="0.3">
      <c r="A44" s="15" t="s">
        <v>40</v>
      </c>
      <c r="B44" s="14">
        <f>'DANN K-8'!B44+'SCEN. K12 No Phasing+CSP'!B44</f>
        <v>1.5</v>
      </c>
      <c r="C44" s="14">
        <f>'DANN K-8'!C44+'SCEN. K12 No Phasing+CSP'!C44</f>
        <v>1.5</v>
      </c>
      <c r="D44" s="14">
        <f>'DANN K-8'!D44+'SCEN. K12 No Phasing+CSP'!D44</f>
        <v>2.5</v>
      </c>
      <c r="E44" s="14">
        <f>'DANN K-8'!E44+'SCEN. K12 No Phasing+CSP'!E44</f>
        <v>3.5</v>
      </c>
      <c r="F44" s="14">
        <f>'DANN K-8'!F44+'SCEN. K12 No Phasing+CSP'!F44</f>
        <v>4.5</v>
      </c>
      <c r="G44" s="14">
        <f>'DANN K-8'!G44+'SCEN. K12 No Phasing+CSP'!G44</f>
        <v>4.5</v>
      </c>
      <c r="H44" s="14">
        <f>'DANN K-8'!H44+'SCEN. K12 No Phasing+CSP'!H44</f>
        <v>4.5</v>
      </c>
    </row>
    <row r="45" spans="1:8" ht="15.75" customHeight="1" x14ac:dyDescent="0.3">
      <c r="A45" s="15" t="s">
        <v>41</v>
      </c>
      <c r="B45" s="14">
        <f>'DANN K-8'!B45+'SCEN. K12 No Phasing+CSP'!B45</f>
        <v>1</v>
      </c>
      <c r="C45" s="14">
        <f>'DANN K-8'!C45+'SCEN. K12 No Phasing+CSP'!C45</f>
        <v>1</v>
      </c>
      <c r="D45" s="14">
        <f>'DANN K-8'!D45+'SCEN. K12 No Phasing+CSP'!D45</f>
        <v>1</v>
      </c>
      <c r="E45" s="14">
        <f>'DANN K-8'!E45+'SCEN. K12 No Phasing+CSP'!E45</f>
        <v>1</v>
      </c>
      <c r="F45" s="14">
        <f>'DANN K-8'!F45+'SCEN. K12 No Phasing+CSP'!F45</f>
        <v>1</v>
      </c>
      <c r="G45" s="14">
        <f>'DANN K-8'!G45+'SCEN. K12 No Phasing+CSP'!G45</f>
        <v>1</v>
      </c>
      <c r="H45" s="14">
        <f>'DANN K-8'!H45+'SCEN. K12 No Phasing+CSP'!H45</f>
        <v>1</v>
      </c>
    </row>
    <row r="46" spans="1:8" ht="15.75" customHeight="1" x14ac:dyDescent="0.3">
      <c r="A46" s="15" t="s">
        <v>42</v>
      </c>
      <c r="B46" s="14">
        <f>'DANN K-8'!B46+'SCEN. K12 No Phasing+CSP'!B46</f>
        <v>2</v>
      </c>
      <c r="C46" s="14">
        <f>'DANN K-8'!C46+'SCEN. K12 No Phasing+CSP'!C46</f>
        <v>2</v>
      </c>
      <c r="D46" s="14">
        <f>'DANN K-8'!D46+'SCEN. K12 No Phasing+CSP'!D46</f>
        <v>3</v>
      </c>
      <c r="E46" s="14">
        <f>'DANN K-8'!E46+'SCEN. K12 No Phasing+CSP'!E46</f>
        <v>4</v>
      </c>
      <c r="F46" s="14">
        <f>'DANN K-8'!F46+'SCEN. K12 No Phasing+CSP'!F46</f>
        <v>4</v>
      </c>
      <c r="G46" s="14">
        <f>'DANN K-8'!G46+'SCEN. K12 No Phasing+CSP'!G46</f>
        <v>4</v>
      </c>
      <c r="H46" s="14">
        <f>'DANN K-8'!H46+'SCEN. K12 No Phasing+CSP'!H46</f>
        <v>4</v>
      </c>
    </row>
    <row r="47" spans="1:8" ht="15.75" customHeight="1" x14ac:dyDescent="0.3">
      <c r="A47" s="15" t="s">
        <v>43</v>
      </c>
      <c r="B47" s="14">
        <f>'DANN K-8'!B47+'SCEN. K12 No Phasing+CSP'!B47</f>
        <v>1</v>
      </c>
      <c r="C47" s="14">
        <f>'DANN K-8'!C47+'SCEN. K12 No Phasing+CSP'!C47</f>
        <v>1</v>
      </c>
      <c r="D47" s="14">
        <f>'DANN K-8'!D47+'SCEN. K12 No Phasing+CSP'!D47</f>
        <v>2</v>
      </c>
      <c r="E47" s="14">
        <f>'DANN K-8'!E47+'SCEN. K12 No Phasing+CSP'!E47</f>
        <v>2</v>
      </c>
      <c r="F47" s="14">
        <f>'DANN K-8'!F47+'SCEN. K12 No Phasing+CSP'!F47</f>
        <v>2</v>
      </c>
      <c r="G47" s="14">
        <f>'DANN K-8'!G47+'SCEN. K12 No Phasing+CSP'!G47</f>
        <v>2</v>
      </c>
      <c r="H47" s="14">
        <f>'DANN K-8'!H47+'SCEN. K12 No Phasing+CSP'!H47</f>
        <v>2</v>
      </c>
    </row>
    <row r="48" spans="1:8" ht="15.75" customHeight="1" x14ac:dyDescent="0.3">
      <c r="A48" s="15" t="s">
        <v>44</v>
      </c>
      <c r="B48" s="14">
        <f>'DANN K-8'!B48+'SCEN. K12 No Phasing+CSP'!B48</f>
        <v>1</v>
      </c>
      <c r="C48" s="14">
        <f>'DANN K-8'!C48+'SCEN. K12 No Phasing+CSP'!C48</f>
        <v>1</v>
      </c>
      <c r="D48" s="14">
        <f>'DANN K-8'!D48+'SCEN. K12 No Phasing+CSP'!D48</f>
        <v>2</v>
      </c>
      <c r="E48" s="14">
        <f>'DANN K-8'!E48+'SCEN. K12 No Phasing+CSP'!E48</f>
        <v>2</v>
      </c>
      <c r="F48" s="14">
        <f>'DANN K-8'!F48+'SCEN. K12 No Phasing+CSP'!F48</f>
        <v>2</v>
      </c>
      <c r="G48" s="14">
        <f>'DANN K-8'!G48+'SCEN. K12 No Phasing+CSP'!G48</f>
        <v>2</v>
      </c>
      <c r="H48" s="14">
        <f>'DANN K-8'!H48+'SCEN. K12 No Phasing+CSP'!H48</f>
        <v>2</v>
      </c>
    </row>
    <row r="49" spans="1:8" ht="15.75" customHeight="1" x14ac:dyDescent="0.3">
      <c r="A49" s="15" t="s">
        <v>45</v>
      </c>
      <c r="B49" s="14">
        <f>'DANN K-8'!B49+'SCEN. K12 No Phasing+CSP'!B49</f>
        <v>2</v>
      </c>
      <c r="C49" s="14">
        <f>'DANN K-8'!C49+'SCEN. K12 No Phasing+CSP'!C49</f>
        <v>2</v>
      </c>
      <c r="D49" s="14">
        <f>'DANN K-8'!D49+'SCEN. K12 No Phasing+CSP'!D49</f>
        <v>3</v>
      </c>
      <c r="E49" s="14">
        <f>'DANN K-8'!E49+'SCEN. K12 No Phasing+CSP'!E49</f>
        <v>3</v>
      </c>
      <c r="F49" s="14">
        <f>'DANN K-8'!F49+'SCEN. K12 No Phasing+CSP'!F49</f>
        <v>3</v>
      </c>
      <c r="G49" s="14">
        <f>'DANN K-8'!G49+'SCEN. K12 No Phasing+CSP'!G49</f>
        <v>3</v>
      </c>
      <c r="H49" s="14">
        <f>'DANN K-8'!H49+'SCEN. K12 No Phasing+CSP'!H49</f>
        <v>3</v>
      </c>
    </row>
    <row r="50" spans="1:8" ht="15.75" customHeight="1" x14ac:dyDescent="0.3">
      <c r="A50" s="15" t="s">
        <v>46</v>
      </c>
      <c r="B50" s="14">
        <f>'DANN K-8'!B50+'SCEN. K12 No Phasing+CSP'!B50</f>
        <v>10.33</v>
      </c>
      <c r="C50" s="14">
        <f>'DANN K-8'!C50+'SCEN. K12 No Phasing+CSP'!C50</f>
        <v>10.33</v>
      </c>
      <c r="D50" s="14">
        <f>'DANN K-8'!D50+'SCEN. K12 No Phasing+CSP'!D50</f>
        <v>13.33</v>
      </c>
      <c r="E50" s="14">
        <f>'DANN K-8'!E50+'SCEN. K12 No Phasing+CSP'!E50</f>
        <v>13.33</v>
      </c>
      <c r="F50" s="14">
        <f>'DANN K-8'!F50+'SCEN. K12 No Phasing+CSP'!F50</f>
        <v>19.329999999999998</v>
      </c>
      <c r="G50" s="14">
        <f>'DANN K-8'!G50+'SCEN. K12 No Phasing+CSP'!G50</f>
        <v>19.329999999999998</v>
      </c>
      <c r="H50" s="14">
        <f>'DANN K-8'!H50+'SCEN. K12 No Phasing+CSP'!H50</f>
        <v>20.329999999999998</v>
      </c>
    </row>
    <row r="51" spans="1:8" ht="15.75" customHeight="1" x14ac:dyDescent="0.3">
      <c r="A51" s="15" t="s">
        <v>47</v>
      </c>
      <c r="B51" s="14">
        <f>'DANN K-8'!B51+'SCEN. K12 No Phasing+CSP'!B51</f>
        <v>1.25</v>
      </c>
      <c r="C51" s="14">
        <f>'DANN K-8'!C51+'SCEN. K12 No Phasing+CSP'!C51</f>
        <v>1.25</v>
      </c>
      <c r="D51" s="14">
        <f>'DANN K-8'!D51+'SCEN. K12 No Phasing+CSP'!D51</f>
        <v>2.25</v>
      </c>
      <c r="E51" s="14">
        <f>'DANN K-8'!E51+'SCEN. K12 No Phasing+CSP'!E51</f>
        <v>2.25</v>
      </c>
      <c r="F51" s="14">
        <f>'DANN K-8'!F51+'SCEN. K12 No Phasing+CSP'!F51</f>
        <v>3.25</v>
      </c>
      <c r="G51" s="14">
        <f>'DANN K-8'!G51+'SCEN. K12 No Phasing+CSP'!G51</f>
        <v>5.25</v>
      </c>
      <c r="H51" s="14">
        <f>'DANN K-8'!H51+'SCEN. K12 No Phasing+CSP'!H51</f>
        <v>5.25</v>
      </c>
    </row>
    <row r="52" spans="1:8" ht="15.75" customHeight="1" x14ac:dyDescent="0.3">
      <c r="A52" s="62" t="s">
        <v>48</v>
      </c>
      <c r="B52" s="14">
        <f>'DANN K-8'!B52+'SCEN. K12 No Phasing+CSP'!B52</f>
        <v>0</v>
      </c>
      <c r="C52" s="14">
        <f>'DANN K-8'!C52+'SCEN. K12 No Phasing+CSP'!C52</f>
        <v>0</v>
      </c>
      <c r="D52" s="14">
        <f>'DANN K-8'!D52+'SCEN. K12 No Phasing+CSP'!D52</f>
        <v>1</v>
      </c>
      <c r="E52" s="14">
        <f>'DANN K-8'!E52+'SCEN. K12 No Phasing+CSP'!E52</f>
        <v>1</v>
      </c>
      <c r="F52" s="14">
        <f>'DANN K-8'!F52+'SCEN. K12 No Phasing+CSP'!F52</f>
        <v>1</v>
      </c>
      <c r="G52" s="14">
        <f>'DANN K-8'!G52+'SCEN. K12 No Phasing+CSP'!G52</f>
        <v>2</v>
      </c>
      <c r="H52" s="14">
        <f>'DANN K-8'!H52+'SCEN. K12 No Phasing+CSP'!H52</f>
        <v>2</v>
      </c>
    </row>
    <row r="53" spans="1:8" ht="15.75" customHeight="1" x14ac:dyDescent="0.3">
      <c r="A53" s="15" t="s">
        <v>49</v>
      </c>
      <c r="B53" s="14">
        <f>'DANN K-8'!B53+'SCEN. K12 No Phasing+CSP'!B53</f>
        <v>2</v>
      </c>
      <c r="C53" s="14">
        <f>'DANN K-8'!C53+'SCEN. K12 No Phasing+CSP'!C53</f>
        <v>2</v>
      </c>
      <c r="D53" s="14">
        <f>'DANN K-8'!D53+'SCEN. K12 No Phasing+CSP'!D53</f>
        <v>3</v>
      </c>
      <c r="E53" s="14">
        <f>'DANN K-8'!E53+'SCEN. K12 No Phasing+CSP'!E53</f>
        <v>3</v>
      </c>
      <c r="F53" s="14">
        <f>'DANN K-8'!F53+'SCEN. K12 No Phasing+CSP'!F53</f>
        <v>3</v>
      </c>
      <c r="G53" s="14">
        <f>'DANN K-8'!G53+'SCEN. K12 No Phasing+CSP'!G53</f>
        <v>3</v>
      </c>
      <c r="H53" s="14">
        <f>'DANN K-8'!H53+'SCEN. K12 No Phasing+CSP'!H53</f>
        <v>3</v>
      </c>
    </row>
    <row r="54" spans="1:8" ht="15.75" customHeight="1" x14ac:dyDescent="0.3">
      <c r="A54" s="15" t="s">
        <v>50</v>
      </c>
      <c r="B54" s="14">
        <f>'DANN K-8'!B54+'SCEN. K12 No Phasing+CSP'!B54</f>
        <v>0</v>
      </c>
      <c r="C54" s="14">
        <f>'DANN K-8'!C54+'SCEN. K12 No Phasing+CSP'!C54</f>
        <v>0</v>
      </c>
      <c r="D54" s="14">
        <f>'DANN K-8'!D54+'SCEN. K12 No Phasing+CSP'!D54</f>
        <v>0</v>
      </c>
      <c r="E54" s="14">
        <f>'DANN K-8'!E54+'SCEN. K12 No Phasing+CSP'!E54</f>
        <v>0</v>
      </c>
      <c r="F54" s="14">
        <f>'DANN K-8'!F54+'SCEN. K12 No Phasing+CSP'!F54</f>
        <v>0</v>
      </c>
      <c r="G54" s="14">
        <f>'DANN K-8'!G54+'SCEN. K12 No Phasing+CSP'!G54</f>
        <v>0</v>
      </c>
      <c r="H54" s="14">
        <f>'DANN K-8'!H54+'SCEN. K12 No Phasing+CSP'!H54</f>
        <v>0</v>
      </c>
    </row>
    <row r="55" spans="1:8" ht="15.75" customHeight="1" x14ac:dyDescent="0.3">
      <c r="A55" s="15" t="s">
        <v>51</v>
      </c>
      <c r="B55" s="14">
        <f>'DANN K-8'!B55+'SCEN. K12 No Phasing+CSP'!B55</f>
        <v>1</v>
      </c>
      <c r="C55" s="14">
        <f>'DANN K-8'!C55+'SCEN. K12 No Phasing+CSP'!C55</f>
        <v>1</v>
      </c>
      <c r="D55" s="14">
        <f>'DANN K-8'!D55+'SCEN. K12 No Phasing+CSP'!D55</f>
        <v>1.5</v>
      </c>
      <c r="E55" s="14">
        <f>'DANN K-8'!E55+'SCEN. K12 No Phasing+CSP'!E55</f>
        <v>1.5</v>
      </c>
      <c r="F55" s="14">
        <f>'DANN K-8'!F55+'SCEN. K12 No Phasing+CSP'!F55</f>
        <v>1.5</v>
      </c>
      <c r="G55" s="14">
        <f>'DANN K-8'!G55+'SCEN. K12 No Phasing+CSP'!G55</f>
        <v>1.5</v>
      </c>
      <c r="H55" s="14">
        <f>'DANN K-8'!H55+'SCEN. K12 No Phasing+CSP'!H55</f>
        <v>1.5</v>
      </c>
    </row>
    <row r="56" spans="1:8" ht="15.75" customHeight="1" x14ac:dyDescent="0.3">
      <c r="A56" s="15" t="s">
        <v>52</v>
      </c>
      <c r="B56" s="14">
        <f>'DANN K-8'!B56+'SCEN. K12 No Phasing+CSP'!B56</f>
        <v>0</v>
      </c>
      <c r="C56" s="14">
        <f>'DANN K-8'!C56+'SCEN. K12 No Phasing+CSP'!C56</f>
        <v>0</v>
      </c>
      <c r="D56" s="14">
        <f>'DANN K-8'!D56+'SCEN. K12 No Phasing+CSP'!D56</f>
        <v>0</v>
      </c>
      <c r="E56" s="14">
        <f>'DANN K-8'!E56+'SCEN. K12 No Phasing+CSP'!E56</f>
        <v>0</v>
      </c>
      <c r="F56" s="14">
        <f>'DANN K-8'!F56+'SCEN. K12 No Phasing+CSP'!F56</f>
        <v>0</v>
      </c>
      <c r="G56" s="14">
        <f>'DANN K-8'!G56+'SCEN. K12 No Phasing+CSP'!G56</f>
        <v>0</v>
      </c>
      <c r="H56" s="14">
        <f>'DANN K-8'!H56+'SCEN. K12 No Phasing+CSP'!H56</f>
        <v>0</v>
      </c>
    </row>
    <row r="57" spans="1:8" ht="15.75" customHeight="1" x14ac:dyDescent="0.3">
      <c r="A57" s="15" t="s">
        <v>53</v>
      </c>
      <c r="B57" s="14">
        <f>'DANN K-8'!B57+'SCEN. K12 No Phasing+CSP'!B57</f>
        <v>0</v>
      </c>
      <c r="C57" s="14">
        <f>'DANN K-8'!C57+'SCEN. K12 No Phasing+CSP'!C57</f>
        <v>0</v>
      </c>
      <c r="D57" s="14">
        <f>'DANN K-8'!D57+'SCEN. K12 No Phasing+CSP'!D57</f>
        <v>0</v>
      </c>
      <c r="E57" s="14">
        <f>'DANN K-8'!E57+'SCEN. K12 No Phasing+CSP'!E57</f>
        <v>0</v>
      </c>
      <c r="F57" s="14">
        <f>'DANN K-8'!F57+'SCEN. K12 No Phasing+CSP'!F57</f>
        <v>0</v>
      </c>
      <c r="G57" s="14">
        <f>'DANN K-8'!G57+'SCEN. K12 No Phasing+CSP'!G57</f>
        <v>0</v>
      </c>
      <c r="H57" s="14">
        <f>'DANN K-8'!H57+'SCEN. K12 No Phasing+CSP'!H57</f>
        <v>0</v>
      </c>
    </row>
    <row r="58" spans="1:8" ht="15.75" customHeight="1" x14ac:dyDescent="0.3">
      <c r="A58" s="15" t="s">
        <v>54</v>
      </c>
      <c r="B58" s="14">
        <f>'DANN K-8'!B58+'SCEN. K12 No Phasing+CSP'!B58</f>
        <v>0</v>
      </c>
      <c r="C58" s="14">
        <f>'DANN K-8'!C58+'SCEN. K12 No Phasing+CSP'!C58</f>
        <v>0</v>
      </c>
      <c r="D58" s="14">
        <f>'DANN K-8'!D58+'SCEN. K12 No Phasing+CSP'!D58</f>
        <v>0</v>
      </c>
      <c r="E58" s="14">
        <f>'DANN K-8'!E58+'SCEN. K12 No Phasing+CSP'!E58</f>
        <v>0</v>
      </c>
      <c r="F58" s="14">
        <f>'DANN K-8'!F58+'SCEN. K12 No Phasing+CSP'!F58</f>
        <v>0</v>
      </c>
      <c r="G58" s="14">
        <f>'DANN K-8'!G58+'SCEN. K12 No Phasing+CSP'!G58</f>
        <v>0</v>
      </c>
      <c r="H58" s="14">
        <f>'DANN K-8'!H58+'SCEN. K12 No Phasing+CSP'!H58</f>
        <v>0</v>
      </c>
    </row>
    <row r="59" spans="1:8" ht="15.75" customHeight="1" x14ac:dyDescent="0.3">
      <c r="A59" s="15" t="s">
        <v>55</v>
      </c>
      <c r="B59" s="14">
        <f>'DANN K-8'!B59+'SCEN. K12 No Phasing+CSP'!B59</f>
        <v>1</v>
      </c>
      <c r="C59" s="14">
        <f>'DANN K-8'!C59+'SCEN. K12 No Phasing+CSP'!C59</f>
        <v>1</v>
      </c>
      <c r="D59" s="14">
        <f>'DANN K-8'!D59+'SCEN. K12 No Phasing+CSP'!D59</f>
        <v>1</v>
      </c>
      <c r="E59" s="14">
        <f>'DANN K-8'!E59+'SCEN. K12 No Phasing+CSP'!E59</f>
        <v>1</v>
      </c>
      <c r="F59" s="14">
        <f>'DANN K-8'!F59+'SCEN. K12 No Phasing+CSP'!F59</f>
        <v>1</v>
      </c>
      <c r="G59" s="14">
        <f>'DANN K-8'!G59+'SCEN. K12 No Phasing+CSP'!G59</f>
        <v>1</v>
      </c>
      <c r="H59" s="14">
        <f>'DANN K-8'!H59+'SCEN. K12 No Phasing+CSP'!H59</f>
        <v>1</v>
      </c>
    </row>
    <row r="60" spans="1:8" ht="15.75" customHeight="1" x14ac:dyDescent="0.3">
      <c r="A60" s="15" t="s">
        <v>56</v>
      </c>
      <c r="B60" s="14">
        <f>'DANN K-8'!B60+'SCEN. K12 No Phasing+CSP'!B60</f>
        <v>2</v>
      </c>
      <c r="C60" s="14">
        <f>'DANN K-8'!C60+'SCEN. K12 No Phasing+CSP'!C60</f>
        <v>2</v>
      </c>
      <c r="D60" s="14">
        <f>'DANN K-8'!D60+'SCEN. K12 No Phasing+CSP'!D60</f>
        <v>3</v>
      </c>
      <c r="E60" s="14">
        <f>'DANN K-8'!E60+'SCEN. K12 No Phasing+CSP'!E60</f>
        <v>3</v>
      </c>
      <c r="F60" s="14">
        <f>'DANN K-8'!F60+'SCEN. K12 No Phasing+CSP'!F60</f>
        <v>3</v>
      </c>
      <c r="G60" s="14">
        <f>'DANN K-8'!G60+'SCEN. K12 No Phasing+CSP'!G60</f>
        <v>3</v>
      </c>
      <c r="H60" s="14">
        <f>'DANN K-8'!H60+'SCEN. K12 No Phasing+CSP'!H60</f>
        <v>3</v>
      </c>
    </row>
    <row r="61" spans="1:8" ht="15.75" customHeight="1" x14ac:dyDescent="0.3">
      <c r="A61" s="15" t="s">
        <v>57</v>
      </c>
      <c r="B61" s="14">
        <f>'DANN K-8'!B61+'SCEN. K12 No Phasing+CSP'!B61</f>
        <v>0</v>
      </c>
      <c r="C61" s="14">
        <f>'DANN K-8'!C61+'SCEN. K12 No Phasing+CSP'!C61</f>
        <v>0</v>
      </c>
      <c r="D61" s="14">
        <f>'DANN K-8'!D61+'SCEN. K12 No Phasing+CSP'!D61</f>
        <v>0</v>
      </c>
      <c r="E61" s="14">
        <f>'DANN K-8'!E61+'SCEN. K12 No Phasing+CSP'!E61</f>
        <v>0</v>
      </c>
      <c r="F61" s="14">
        <f>'DANN K-8'!F61+'SCEN. K12 No Phasing+CSP'!F61</f>
        <v>0</v>
      </c>
      <c r="G61" s="14">
        <f>'DANN K-8'!G61+'SCEN. K12 No Phasing+CSP'!G61</f>
        <v>0</v>
      </c>
      <c r="H61" s="14">
        <f>'DANN K-8'!H61+'SCEN. K12 No Phasing+CSP'!H61</f>
        <v>0</v>
      </c>
    </row>
    <row r="62" spans="1:8" ht="15.75" customHeight="1" x14ac:dyDescent="0.3">
      <c r="A62" s="12" t="s">
        <v>58</v>
      </c>
      <c r="B62" s="16">
        <f>SUM(B39:B61)</f>
        <v>31.08</v>
      </c>
      <c r="C62" s="16">
        <f t="shared" ref="C62" si="10">SUM(C39:C61)</f>
        <v>31.08</v>
      </c>
      <c r="D62" s="16">
        <f>SUM(D39:D61)</f>
        <v>48.58</v>
      </c>
      <c r="E62" s="16">
        <f t="shared" ref="E62:H62" si="11">SUM(E39:E61)</f>
        <v>50.58</v>
      </c>
      <c r="F62" s="16">
        <f t="shared" si="11"/>
        <v>59.58</v>
      </c>
      <c r="G62" s="16">
        <f t="shared" si="11"/>
        <v>63.58</v>
      </c>
      <c r="H62" s="16">
        <f t="shared" si="11"/>
        <v>64.58</v>
      </c>
    </row>
    <row r="63" spans="1:8" ht="15.75" customHeight="1" thickBot="1" x14ac:dyDescent="0.35">
      <c r="A63" s="18"/>
      <c r="B63" s="19"/>
      <c r="C63" s="19"/>
      <c r="D63" s="19"/>
      <c r="E63" s="19"/>
      <c r="F63" s="19"/>
      <c r="G63" s="19"/>
      <c r="H63" s="19"/>
    </row>
    <row r="64" spans="1:8" ht="15.75" customHeight="1" x14ac:dyDescent="0.3">
      <c r="A64" s="20" t="s">
        <v>59</v>
      </c>
      <c r="B64" s="21">
        <f t="shared" ref="B64:H64" si="12">B36+B41+B43+B50</f>
        <v>58.83</v>
      </c>
      <c r="C64" s="21">
        <f t="shared" si="12"/>
        <v>58.83</v>
      </c>
      <c r="D64" s="21">
        <f t="shared" si="12"/>
        <v>105.83</v>
      </c>
      <c r="E64" s="21">
        <f t="shared" si="12"/>
        <v>117.83</v>
      </c>
      <c r="F64" s="21">
        <f t="shared" si="12"/>
        <v>136.82999999999998</v>
      </c>
      <c r="G64" s="21">
        <f t="shared" si="12"/>
        <v>140.82999999999998</v>
      </c>
      <c r="H64" s="21">
        <f t="shared" si="12"/>
        <v>148.82999999999998</v>
      </c>
    </row>
    <row r="65" spans="1:8" ht="15.75" customHeight="1" x14ac:dyDescent="0.3">
      <c r="A65" s="22" t="s">
        <v>60</v>
      </c>
      <c r="B65" s="23">
        <f t="shared" ref="B65:H65" si="13">B62-B41-B43-B50</f>
        <v>19.75</v>
      </c>
      <c r="C65" s="23">
        <f t="shared" si="13"/>
        <v>19.75</v>
      </c>
      <c r="D65" s="23">
        <f t="shared" si="13"/>
        <v>32.25</v>
      </c>
      <c r="E65" s="23">
        <f t="shared" si="13"/>
        <v>34.25</v>
      </c>
      <c r="F65" s="23">
        <f t="shared" si="13"/>
        <v>36.25</v>
      </c>
      <c r="G65" s="23">
        <f t="shared" si="13"/>
        <v>40.25</v>
      </c>
      <c r="H65" s="23">
        <f t="shared" si="13"/>
        <v>40.25</v>
      </c>
    </row>
    <row r="66" spans="1:8" ht="15.75" customHeight="1" thickBot="1" x14ac:dyDescent="0.35">
      <c r="A66" s="24" t="s">
        <v>61</v>
      </c>
      <c r="B66" s="25">
        <f t="shared" ref="B66:H66" si="14">SUM(B64:B65)</f>
        <v>78.58</v>
      </c>
      <c r="C66" s="25">
        <f t="shared" si="14"/>
        <v>78.58</v>
      </c>
      <c r="D66" s="25">
        <f t="shared" si="14"/>
        <v>138.07999999999998</v>
      </c>
      <c r="E66" s="25">
        <f t="shared" si="14"/>
        <v>152.07999999999998</v>
      </c>
      <c r="F66" s="25">
        <f t="shared" si="14"/>
        <v>173.07999999999998</v>
      </c>
      <c r="G66" s="25">
        <f t="shared" si="14"/>
        <v>181.07999999999998</v>
      </c>
      <c r="H66" s="25">
        <f t="shared" si="14"/>
        <v>189.07999999999998</v>
      </c>
    </row>
    <row r="67" spans="1:8" ht="15.75" customHeight="1" thickBot="1" x14ac:dyDescent="0.35">
      <c r="A67" s="8"/>
    </row>
    <row r="68" spans="1:8" ht="15.75" customHeight="1" thickBot="1" x14ac:dyDescent="0.35">
      <c r="A68" s="27" t="s">
        <v>62</v>
      </c>
      <c r="B68" s="28" t="str">
        <f>B1</f>
        <v>26-27</v>
      </c>
      <c r="C68" s="28" t="str">
        <f t="shared" ref="C68:H68" si="15">C1</f>
        <v>27-28</v>
      </c>
      <c r="D68" s="28" t="str">
        <f t="shared" si="15"/>
        <v>28-29</v>
      </c>
      <c r="E68" s="28" t="str">
        <f t="shared" si="15"/>
        <v>29-30</v>
      </c>
      <c r="F68" s="28" t="str">
        <f t="shared" si="15"/>
        <v>30-31</v>
      </c>
      <c r="G68" s="28" t="str">
        <f t="shared" si="15"/>
        <v>31-32</v>
      </c>
      <c r="H68" s="28" t="str">
        <f t="shared" si="15"/>
        <v>32-33</v>
      </c>
    </row>
    <row r="69" spans="1:8" ht="15.75" customHeight="1" x14ac:dyDescent="0.3">
      <c r="A69" s="29" t="s">
        <v>63</v>
      </c>
      <c r="B69" s="30">
        <f>'DANN K-8'!B69+'SCEN. K12 No Phasing+CSP'!B69</f>
        <v>9391140</v>
      </c>
      <c r="C69" s="30">
        <f>'DANN K-8'!C69+'SCEN. K12 No Phasing+CSP'!C69</f>
        <v>9625770</v>
      </c>
      <c r="D69" s="30">
        <f>'DANN K-8'!D69+'SCEN. K12 No Phasing+CSP'!D69</f>
        <v>18676560.464999996</v>
      </c>
      <c r="E69" s="30">
        <f>'DANN K-8'!E69+'SCEN. K12 No Phasing+CSP'!E69</f>
        <v>21472582.135499995</v>
      </c>
      <c r="F69" s="30">
        <f>'DANN K-8'!F69+'SCEN. K12 No Phasing+CSP'!F69</f>
        <v>24710855.111648429</v>
      </c>
      <c r="G69" s="30">
        <f>'DANN K-8'!G69+'SCEN. K12 No Phasing+CSP'!G69</f>
        <v>26938507.23556171</v>
      </c>
      <c r="H69" s="30">
        <f>'DANN K-8'!H69+'SCEN. K12 No Phasing+CSP'!H69</f>
        <v>28162012.504709125</v>
      </c>
    </row>
    <row r="70" spans="1:8" ht="15.75" customHeight="1" x14ac:dyDescent="0.3">
      <c r="A70" s="31" t="s">
        <v>64</v>
      </c>
      <c r="B70" s="30">
        <f>'DANN K-8'!B70+'SCEN. K12 No Phasing+CSP'!B70</f>
        <v>46948</v>
      </c>
      <c r="C70" s="30">
        <f>'DANN K-8'!C70+'SCEN. K12 No Phasing+CSP'!C70</f>
        <v>48107.459399999992</v>
      </c>
      <c r="D70" s="30">
        <f>'DANN K-8'!D70+'SCEN. K12 No Phasing+CSP'!D70</f>
        <v>49310.145884999991</v>
      </c>
      <c r="E70" s="30">
        <f>'DANN K-8'!E70+'SCEN. K12 No Phasing+CSP'!E70</f>
        <v>375637.29486562486</v>
      </c>
      <c r="F70" s="30">
        <f>'DANN K-8'!F70+'SCEN. K12 No Phasing+CSP'!F70</f>
        <v>470972.29984975298</v>
      </c>
      <c r="G70" s="30">
        <f>'DANN K-8'!G70+'SCEN. K12 No Phasing+CSP'!G70</f>
        <v>582430.42314587533</v>
      </c>
      <c r="H70" s="30">
        <f>'DANN K-8'!H70+'SCEN. K12 No Phasing+CSP'!H70</f>
        <v>656395.78325642645</v>
      </c>
    </row>
    <row r="71" spans="1:8" ht="15.75" customHeight="1" x14ac:dyDescent="0.3">
      <c r="A71" s="31" t="s">
        <v>65</v>
      </c>
      <c r="B71" s="30">
        <f>'DANN K-8'!B71+'SCEN. K12 No Phasing+CSP'!B71</f>
        <v>97868</v>
      </c>
      <c r="C71" s="30">
        <f>'DANN K-8'!C71+'SCEN. K12 No Phasing+CSP'!C71</f>
        <v>100174.1244</v>
      </c>
      <c r="D71" s="30">
        <f>'DANN K-8'!D71+'SCEN. K12 No Phasing+CSP'!D71</f>
        <v>102678.47751</v>
      </c>
      <c r="E71" s="30">
        <f>'DANN K-8'!E71+'SCEN. K12 No Phasing+CSP'!E71</f>
        <v>191937.27820334994</v>
      </c>
      <c r="F71" s="30">
        <f>'DANN K-8'!F71+'SCEN. K12 No Phasing+CSP'!F71</f>
        <v>219654.12952176371</v>
      </c>
      <c r="G71" s="30">
        <f>'DANN K-8'!G71+'SCEN. K12 No Phasing+CSP'!G71</f>
        <v>251727.83363977537</v>
      </c>
      <c r="H71" s="30">
        <f>'DANN K-8'!H71+'SCEN. K12 No Phasing+CSP'!H71</f>
        <v>273862.25602261093</v>
      </c>
    </row>
    <row r="72" spans="1:8" ht="15.75" customHeight="1" x14ac:dyDescent="0.3">
      <c r="A72" s="31" t="s">
        <v>66</v>
      </c>
      <c r="B72" s="30">
        <f>'DANN K-8'!B72+'SCEN. K12 No Phasing+CSP'!B72</f>
        <v>0</v>
      </c>
      <c r="C72" s="30">
        <f>'DANN K-8'!C72+'SCEN. K12 No Phasing+CSP'!C72</f>
        <v>0</v>
      </c>
      <c r="D72" s="30">
        <f>'DANN K-8'!D72+'SCEN. K12 No Phasing+CSP'!D72</f>
        <v>0</v>
      </c>
      <c r="E72" s="30">
        <f>'DANN K-8'!E72+'SCEN. K12 No Phasing+CSP'!E72</f>
        <v>0</v>
      </c>
      <c r="F72" s="30">
        <f>'DANN K-8'!F72+'SCEN. K12 No Phasing+CSP'!F72</f>
        <v>0</v>
      </c>
      <c r="G72" s="30">
        <f>'DANN K-8'!G72+'SCEN. K12 No Phasing+CSP'!G72</f>
        <v>0</v>
      </c>
      <c r="H72" s="30">
        <f>'DANN K-8'!H72+'SCEN. K12 No Phasing+CSP'!H72</f>
        <v>0</v>
      </c>
    </row>
    <row r="73" spans="1:8" ht="15.75" customHeight="1" x14ac:dyDescent="0.3">
      <c r="A73" s="31" t="s">
        <v>67</v>
      </c>
      <c r="B73" s="30">
        <f>'DANN K-8'!B73+'SCEN. K12 No Phasing+CSP'!B73</f>
        <v>231164</v>
      </c>
      <c r="C73" s="30">
        <f>'DANN K-8'!C73+'SCEN. K12 No Phasing+CSP'!C73</f>
        <v>231164</v>
      </c>
      <c r="D73" s="30">
        <f>'DANN K-8'!D73+'SCEN. K12 No Phasing+CSP'!D73</f>
        <v>231164</v>
      </c>
      <c r="E73" s="30">
        <f>'DANN K-8'!E73+'SCEN. K12 No Phasing+CSP'!E73</f>
        <v>231164</v>
      </c>
      <c r="F73" s="30">
        <f>'DANN K-8'!F73+'SCEN. K12 No Phasing+CSP'!F73</f>
        <v>231164</v>
      </c>
      <c r="G73" s="30">
        <f>'DANN K-8'!G73+'SCEN. K12 No Phasing+CSP'!G73</f>
        <v>231164</v>
      </c>
      <c r="H73" s="30">
        <f>'DANN K-8'!H73+'SCEN. K12 No Phasing+CSP'!H73</f>
        <v>231164</v>
      </c>
    </row>
    <row r="74" spans="1:8" ht="15.75" customHeight="1" x14ac:dyDescent="0.3">
      <c r="A74" s="31" t="s">
        <v>68</v>
      </c>
      <c r="B74" s="30">
        <f>'DANN K-8'!B74+'SCEN. K12 No Phasing+CSP'!B74</f>
        <v>85050</v>
      </c>
      <c r="C74" s="30">
        <f>'DANN K-8'!C74+'SCEN. K12 No Phasing+CSP'!C74</f>
        <v>85050</v>
      </c>
      <c r="D74" s="30">
        <f>'DANN K-8'!D74+'SCEN. K12 No Phasing+CSP'!D74</f>
        <v>85050</v>
      </c>
      <c r="E74" s="30">
        <f>'DANN K-8'!E74+'SCEN. K12 No Phasing+CSP'!E74</f>
        <v>85050</v>
      </c>
      <c r="F74" s="30">
        <f>'DANN K-8'!F74+'SCEN. K12 No Phasing+CSP'!F74</f>
        <v>85050</v>
      </c>
      <c r="G74" s="30">
        <f>'DANN K-8'!G74+'SCEN. K12 No Phasing+CSP'!G74</f>
        <v>85050</v>
      </c>
      <c r="H74" s="30">
        <f>'DANN K-8'!H74+'SCEN. K12 No Phasing+CSP'!H74</f>
        <v>85050</v>
      </c>
    </row>
    <row r="75" spans="1:8" ht="15.75" customHeight="1" x14ac:dyDescent="0.3">
      <c r="A75" s="31" t="s">
        <v>70</v>
      </c>
      <c r="B75" s="30">
        <f>'DANN K-8'!B75+'SCEN. K12 No Phasing+CSP'!B75</f>
        <v>373600</v>
      </c>
      <c r="C75" s="30">
        <f>'DANN K-8'!C75+'SCEN. K12 No Phasing+CSP'!C75</f>
        <v>391400</v>
      </c>
      <c r="D75" s="30">
        <f>'DANN K-8'!D75+'SCEN. K12 No Phasing+CSP'!D75</f>
        <v>401700</v>
      </c>
      <c r="E75" s="30">
        <f>'DANN K-8'!E75+'SCEN. K12 No Phasing+CSP'!E75</f>
        <v>915880</v>
      </c>
      <c r="F75" s="30">
        <f>'DANN K-8'!F75+'SCEN. K12 No Phasing+CSP'!F75</f>
        <v>1056140</v>
      </c>
      <c r="G75" s="30">
        <f>'DANN K-8'!G75+'SCEN. K12 No Phasing+CSP'!G75</f>
        <v>1213500</v>
      </c>
      <c r="H75" s="30">
        <f>'DANN K-8'!H75+'SCEN. K12 No Phasing+CSP'!H75</f>
        <v>1299000</v>
      </c>
    </row>
    <row r="76" spans="1:8" ht="15.75" customHeight="1" x14ac:dyDescent="0.3">
      <c r="A76" s="31" t="s">
        <v>71</v>
      </c>
      <c r="B76" s="30">
        <f>'DANN K-8'!B76+'SCEN. K12 No Phasing+CSP'!B76</f>
        <v>126295</v>
      </c>
      <c r="C76" s="30">
        <f>'DANN K-8'!C76+'SCEN. K12 No Phasing+CSP'!C76</f>
        <v>126295</v>
      </c>
      <c r="D76" s="30">
        <f>'DANN K-8'!D76+'SCEN. K12 No Phasing+CSP'!D76</f>
        <v>126295</v>
      </c>
      <c r="E76" s="30">
        <f>'DANN K-8'!E76+'SCEN. K12 No Phasing+CSP'!E76</f>
        <v>253833.92319999999</v>
      </c>
      <c r="F76" s="30">
        <f>'DANN K-8'!F76+'SCEN. K12 No Phasing+CSP'!F76</f>
        <v>286728.57759999996</v>
      </c>
      <c r="G76" s="30">
        <f>'DANN K-8'!G76+'SCEN. K12 No Phasing+CSP'!G76</f>
        <v>323951.47600000002</v>
      </c>
      <c r="H76" s="30">
        <f>'DANN K-8'!H76+'SCEN. K12 No Phasing+CSP'!H76</f>
        <v>345592.696</v>
      </c>
    </row>
    <row r="77" spans="1:8" ht="15.75" customHeight="1" x14ac:dyDescent="0.3">
      <c r="A77" s="31" t="s">
        <v>73</v>
      </c>
      <c r="B77" s="30">
        <f>'DANN K-8'!B77+'SCEN. K12 No Phasing+CSP'!B77</f>
        <v>230000</v>
      </c>
      <c r="C77" s="30">
        <f>'DANN K-8'!C77+'SCEN. K12 No Phasing+CSP'!C77</f>
        <v>230000</v>
      </c>
      <c r="D77" s="30">
        <f>'DANN K-8'!D77+'SCEN. K12 No Phasing+CSP'!D77</f>
        <v>689602</v>
      </c>
      <c r="E77" s="30">
        <f>'DANN K-8'!E77+'SCEN. K12 No Phasing+CSP'!E77</f>
        <v>989602</v>
      </c>
      <c r="F77" s="30">
        <f>'DANN K-8'!F77+'SCEN. K12 No Phasing+CSP'!F77</f>
        <v>989602</v>
      </c>
      <c r="G77" s="30">
        <f>'DANN K-8'!G77+'SCEN. K12 No Phasing+CSP'!G77</f>
        <v>989602</v>
      </c>
      <c r="H77" s="30">
        <f>'DANN K-8'!H77+'SCEN. K12 No Phasing+CSP'!H77</f>
        <v>989602</v>
      </c>
    </row>
    <row r="78" spans="1:8" ht="15.75" customHeight="1" x14ac:dyDescent="0.3">
      <c r="A78" s="31" t="s">
        <v>74</v>
      </c>
      <c r="B78" s="30">
        <f>'DANN K-8'!B78+'SCEN. K12 No Phasing+CSP'!B78</f>
        <v>7522</v>
      </c>
      <c r="C78" s="30">
        <f>'DANN K-8'!C78+'SCEN. K12 No Phasing+CSP'!C78</f>
        <v>7305</v>
      </c>
      <c r="D78" s="30">
        <f>'DANN K-8'!D78+'SCEN. K12 No Phasing+CSP'!D78</f>
        <v>1013493</v>
      </c>
      <c r="E78" s="30">
        <f>'DANN K-8'!E78+'SCEN. K12 No Phasing+CSP'!E78</f>
        <v>815089</v>
      </c>
      <c r="F78" s="30">
        <f>'DANN K-8'!F78+'SCEN. K12 No Phasing+CSP'!F78</f>
        <v>16895</v>
      </c>
      <c r="G78" s="30">
        <f>'DANN K-8'!G78+'SCEN. K12 No Phasing+CSP'!G78</f>
        <v>17945</v>
      </c>
      <c r="H78" s="30">
        <f>'DANN K-8'!H78+'SCEN. K12 No Phasing+CSP'!H78</f>
        <v>18295</v>
      </c>
    </row>
    <row r="79" spans="1:8" ht="15.75" customHeight="1" x14ac:dyDescent="0.3">
      <c r="A79" s="31" t="s">
        <v>76</v>
      </c>
      <c r="B79" s="30">
        <f>'DANN K-8'!B79+'SCEN. K12 No Phasing+CSP'!B79</f>
        <v>0</v>
      </c>
      <c r="C79" s="30">
        <f>'DANN K-8'!C79+'SCEN. K12 No Phasing+CSP'!C79</f>
        <v>0</v>
      </c>
      <c r="D79" s="30">
        <f>'DANN K-8'!D79+'SCEN. K12 No Phasing+CSP'!D79</f>
        <v>0</v>
      </c>
      <c r="E79" s="30">
        <f>'DANN K-8'!E79+'SCEN. K12 No Phasing+CSP'!E79</f>
        <v>0</v>
      </c>
      <c r="F79" s="30">
        <f>'DANN K-8'!F79+'SCEN. K12 No Phasing+CSP'!F79</f>
        <v>0</v>
      </c>
      <c r="G79" s="30">
        <f>'DANN K-8'!G79+'SCEN. K12 No Phasing+CSP'!G79</f>
        <v>0</v>
      </c>
      <c r="H79" s="30">
        <f>'DANN K-8'!H79+'SCEN. K12 No Phasing+CSP'!H79</f>
        <v>0</v>
      </c>
    </row>
    <row r="80" spans="1:8" ht="15.75" customHeight="1" x14ac:dyDescent="0.3">
      <c r="A80" s="31" t="s">
        <v>78</v>
      </c>
      <c r="B80" s="30">
        <f>'DANN K-8'!B80+'SCEN. K12 No Phasing+CSP'!B80</f>
        <v>350000</v>
      </c>
      <c r="C80" s="30">
        <f>'DANN K-8'!C80+'SCEN. K12 No Phasing+CSP'!C80</f>
        <v>350000</v>
      </c>
      <c r="D80" s="30">
        <f>'DANN K-8'!D80+'SCEN. K12 No Phasing+CSP'!D80</f>
        <v>1717200</v>
      </c>
      <c r="E80" s="30">
        <f>'DANN K-8'!E80+'SCEN. K12 No Phasing+CSP'!E80</f>
        <v>1744544</v>
      </c>
      <c r="F80" s="30">
        <f>'DANN K-8'!F80+'SCEN. K12 No Phasing+CSP'!F80</f>
        <v>2350800</v>
      </c>
      <c r="G80" s="30">
        <f>'DANN K-8'!G80+'SCEN. K12 No Phasing+CSP'!G80</f>
        <v>2390816</v>
      </c>
      <c r="H80" s="30">
        <f>'DANN K-8'!H80+'SCEN. K12 No Phasing+CSP'!H80</f>
        <v>2431632.3200000003</v>
      </c>
    </row>
    <row r="81" spans="1:8" ht="15.75" customHeight="1" x14ac:dyDescent="0.3">
      <c r="A81" s="31" t="s">
        <v>80</v>
      </c>
      <c r="B81" s="30">
        <f>'DANN K-8'!B81+'SCEN. K12 No Phasing+CSP'!B81</f>
        <v>0</v>
      </c>
      <c r="C81" s="30">
        <f>'DANN K-8'!C81+'SCEN. K12 No Phasing+CSP'!C81</f>
        <v>0</v>
      </c>
      <c r="D81" s="30">
        <f>'DANN K-8'!D81+'SCEN. K12 No Phasing+CSP'!D81</f>
        <v>0</v>
      </c>
      <c r="E81" s="30">
        <f>'DANN K-8'!E81+'SCEN. K12 No Phasing+CSP'!E81</f>
        <v>0</v>
      </c>
      <c r="F81" s="30">
        <f>'DANN K-8'!F81+'SCEN. K12 No Phasing+CSP'!F81</f>
        <v>0</v>
      </c>
      <c r="G81" s="30">
        <f>'DANN K-8'!G81+'SCEN. K12 No Phasing+CSP'!G81</f>
        <v>0</v>
      </c>
      <c r="H81" s="30">
        <f>'DANN K-8'!H81+'SCEN. K12 No Phasing+CSP'!H81</f>
        <v>0</v>
      </c>
    </row>
    <row r="82" spans="1:8" ht="15.75" customHeight="1" x14ac:dyDescent="0.3">
      <c r="A82" s="34" t="s">
        <v>82</v>
      </c>
      <c r="B82" s="30">
        <f>'DANN K-8'!B82+'SCEN. K12 No Phasing+CSP'!B82</f>
        <v>125118</v>
      </c>
      <c r="C82" s="30">
        <f>'DANN K-8'!C82+'SCEN. K12 No Phasing+CSP'!C82</f>
        <v>126378.00000000001</v>
      </c>
      <c r="D82" s="30">
        <f>'DANN K-8'!D82+'SCEN. K12 No Phasing+CSP'!D82</f>
        <v>191286</v>
      </c>
      <c r="E82" s="30">
        <f>'DANN K-8'!E82+'SCEN. K12 No Phasing+CSP'!E82</f>
        <v>208962</v>
      </c>
      <c r="F82" s="30">
        <f>'DANN K-8'!F82+'SCEN. K12 No Phasing+CSP'!F82</f>
        <v>228798</v>
      </c>
      <c r="G82" s="30">
        <f>'DANN K-8'!G82+'SCEN. K12 No Phasing+CSP'!G82</f>
        <v>240858</v>
      </c>
      <c r="H82" s="30">
        <f>'DANN K-8'!H82+'SCEN. K12 No Phasing+CSP'!H82</f>
        <v>247086.36000000002</v>
      </c>
    </row>
    <row r="83" spans="1:8" ht="15.75" customHeight="1" x14ac:dyDescent="0.3">
      <c r="A83" s="35" t="s">
        <v>83</v>
      </c>
      <c r="B83" s="36">
        <f t="shared" ref="B83:H83" si="16">SUM(B69:B82)</f>
        <v>11064705</v>
      </c>
      <c r="C83" s="36">
        <f t="shared" si="16"/>
        <v>11321643.583799999</v>
      </c>
      <c r="D83" s="36">
        <f t="shared" si="16"/>
        <v>23284339.088394996</v>
      </c>
      <c r="E83" s="36">
        <f t="shared" si="16"/>
        <v>27284281.631768968</v>
      </c>
      <c r="F83" s="36">
        <f t="shared" si="16"/>
        <v>30646659.118619945</v>
      </c>
      <c r="G83" s="36">
        <f t="shared" si="16"/>
        <v>33265551.968347359</v>
      </c>
      <c r="H83" s="36">
        <f t="shared" si="16"/>
        <v>34739692.919988155</v>
      </c>
    </row>
    <row r="84" spans="1:8" ht="15.75" customHeight="1" x14ac:dyDescent="0.3">
      <c r="A84" s="8"/>
    </row>
    <row r="85" spans="1:8" ht="15.75" customHeight="1" x14ac:dyDescent="0.3">
      <c r="A85" s="35" t="s">
        <v>84</v>
      </c>
      <c r="B85" s="37" t="str">
        <f>B1</f>
        <v>26-27</v>
      </c>
      <c r="C85" s="37" t="str">
        <f t="shared" ref="C85:H85" si="17">C1</f>
        <v>27-28</v>
      </c>
      <c r="D85" s="37" t="str">
        <f t="shared" si="17"/>
        <v>28-29</v>
      </c>
      <c r="E85" s="37" t="str">
        <f t="shared" si="17"/>
        <v>29-30</v>
      </c>
      <c r="F85" s="37" t="str">
        <f t="shared" si="17"/>
        <v>30-31</v>
      </c>
      <c r="G85" s="37" t="str">
        <f t="shared" si="17"/>
        <v>31-32</v>
      </c>
      <c r="H85" s="37" t="str">
        <f t="shared" si="17"/>
        <v>32-33</v>
      </c>
    </row>
    <row r="86" spans="1:8" ht="15.75" customHeight="1" x14ac:dyDescent="0.3">
      <c r="A86" s="29" t="s">
        <v>85</v>
      </c>
      <c r="B86" s="30">
        <f>'DANN K-8'!B86+'SCEN. K12 No Phasing+CSP'!B86</f>
        <v>125000</v>
      </c>
      <c r="C86" s="30">
        <f>'DANN K-8'!C86+'SCEN. K12 No Phasing+CSP'!C86</f>
        <v>0</v>
      </c>
      <c r="D86" s="30">
        <f>'DANN K-8'!D86+'SCEN. K12 No Phasing+CSP'!D86</f>
        <v>0</v>
      </c>
      <c r="E86" s="30">
        <f>'DANN K-8'!E86+'SCEN. K12 No Phasing+CSP'!E86</f>
        <v>0</v>
      </c>
      <c r="F86" s="30">
        <f>'DANN K-8'!F86+'SCEN. K12 No Phasing+CSP'!F86</f>
        <v>0</v>
      </c>
      <c r="G86" s="30">
        <f>'DANN K-8'!G86+'SCEN. K12 No Phasing+CSP'!G86</f>
        <v>0</v>
      </c>
      <c r="H86" s="30">
        <f>'DANN K-8'!H86+'SCEN. K12 No Phasing+CSP'!H86</f>
        <v>0</v>
      </c>
    </row>
    <row r="87" spans="1:8" ht="15.75" customHeight="1" x14ac:dyDescent="0.3">
      <c r="A87" s="31" t="s">
        <v>192</v>
      </c>
      <c r="B87" s="30">
        <f>'DANN K-8'!B87+'SCEN. K12 No Phasing+CSP'!B87</f>
        <v>0</v>
      </c>
      <c r="C87" s="30">
        <f>'DANN K-8'!C87+'SCEN. K12 No Phasing+CSP'!C87</f>
        <v>61965000</v>
      </c>
      <c r="D87" s="30">
        <f>'DANN K-8'!D87+'SCEN. K12 No Phasing+CSP'!D87</f>
        <v>0</v>
      </c>
      <c r="E87" s="30">
        <f>'DANN K-8'!E87+'SCEN. K12 No Phasing+CSP'!E87</f>
        <v>0</v>
      </c>
      <c r="F87" s="30">
        <f>'DANN K-8'!F87+'SCEN. K12 No Phasing+CSP'!F87</f>
        <v>0</v>
      </c>
      <c r="G87" s="30">
        <f>'DANN K-8'!G87+'SCEN. K12 No Phasing+CSP'!G87</f>
        <v>0</v>
      </c>
      <c r="H87" s="30">
        <f>'DANN K-8'!H87+'SCEN. K12 No Phasing+CSP'!H87</f>
        <v>0</v>
      </c>
    </row>
    <row r="88" spans="1:8" ht="15.75" customHeight="1" x14ac:dyDescent="0.3">
      <c r="A88" s="34" t="s">
        <v>86</v>
      </c>
      <c r="B88" s="30">
        <f>'DANN K-8'!B88+'SCEN. K12 No Phasing+CSP'!B88</f>
        <v>0</v>
      </c>
      <c r="C88" s="30">
        <f>'DANN K-8'!C88+'SCEN. K12 No Phasing+CSP'!C88</f>
        <v>0</v>
      </c>
      <c r="D88" s="30">
        <f>'DANN K-8'!D88+'SCEN. K12 No Phasing+CSP'!D88</f>
        <v>0</v>
      </c>
      <c r="E88" s="30">
        <f>'DANN K-8'!E88+'SCEN. K12 No Phasing+CSP'!E88</f>
        <v>0</v>
      </c>
      <c r="F88" s="30">
        <f>'DANN K-8'!F88+'SCEN. K12 No Phasing+CSP'!F88</f>
        <v>0</v>
      </c>
      <c r="G88" s="30">
        <f>'DANN K-8'!G88+'SCEN. K12 No Phasing+CSP'!G88</f>
        <v>0</v>
      </c>
      <c r="H88" s="30">
        <f>'DANN K-8'!H88+'SCEN. K12 No Phasing+CSP'!H88</f>
        <v>0</v>
      </c>
    </row>
    <row r="89" spans="1:8" ht="15.75" customHeight="1" x14ac:dyDescent="0.3">
      <c r="A89" s="35" t="s">
        <v>87</v>
      </c>
      <c r="B89" s="36">
        <f t="shared" ref="B89:H89" si="18">SUM(B86:B88)</f>
        <v>125000</v>
      </c>
      <c r="C89" s="36">
        <f t="shared" si="18"/>
        <v>61965000</v>
      </c>
      <c r="D89" s="36">
        <f t="shared" si="18"/>
        <v>0</v>
      </c>
      <c r="E89" s="36">
        <f t="shared" si="18"/>
        <v>0</v>
      </c>
      <c r="F89" s="36">
        <f t="shared" si="18"/>
        <v>0</v>
      </c>
      <c r="G89" s="36">
        <f t="shared" si="18"/>
        <v>0</v>
      </c>
      <c r="H89" s="36">
        <f t="shared" si="18"/>
        <v>0</v>
      </c>
    </row>
    <row r="90" spans="1:8" ht="15.75" customHeight="1" x14ac:dyDescent="0.3">
      <c r="A90" s="8"/>
    </row>
    <row r="91" spans="1:8" ht="15.75" customHeight="1" thickBot="1" x14ac:dyDescent="0.35">
      <c r="A91" s="8"/>
    </row>
    <row r="92" spans="1:8" ht="15.75" customHeight="1" thickBot="1" x14ac:dyDescent="0.35">
      <c r="A92" s="39" t="s">
        <v>88</v>
      </c>
      <c r="B92" s="40" t="str">
        <f>B1</f>
        <v>26-27</v>
      </c>
      <c r="C92" s="40" t="str">
        <f t="shared" ref="C92:H92" si="19">C1</f>
        <v>27-28</v>
      </c>
      <c r="D92" s="40" t="str">
        <f t="shared" si="19"/>
        <v>28-29</v>
      </c>
      <c r="E92" s="40" t="str">
        <f t="shared" si="19"/>
        <v>29-30</v>
      </c>
      <c r="F92" s="40" t="str">
        <f t="shared" si="19"/>
        <v>30-31</v>
      </c>
      <c r="G92" s="40" t="str">
        <f t="shared" si="19"/>
        <v>31-32</v>
      </c>
      <c r="H92" s="40" t="str">
        <f t="shared" si="19"/>
        <v>32-33</v>
      </c>
    </row>
    <row r="93" spans="1:8" ht="15.75" customHeight="1" x14ac:dyDescent="0.3">
      <c r="A93" s="41" t="s">
        <v>89</v>
      </c>
      <c r="B93" s="42"/>
      <c r="C93" s="42"/>
      <c r="D93" s="42"/>
      <c r="E93" s="42"/>
      <c r="F93" s="42"/>
      <c r="G93" s="42"/>
      <c r="H93" s="42"/>
    </row>
    <row r="94" spans="1:8" ht="15.75" customHeight="1" x14ac:dyDescent="0.3">
      <c r="A94" s="29" t="s">
        <v>35</v>
      </c>
      <c r="B94" s="30">
        <f>'DANN K-8'!B94+'SCEN. K12 No Phasing+CSP'!B94</f>
        <v>171700</v>
      </c>
      <c r="C94" s="30">
        <f>'DANN K-8'!C94+'SCEN. K12 No Phasing+CSP'!C94</f>
        <v>140000</v>
      </c>
      <c r="D94" s="30">
        <f>'DANN K-8'!D94+'SCEN. K12 No Phasing+CSP'!D94</f>
        <v>264500</v>
      </c>
      <c r="E94" s="30">
        <f>'DANN K-8'!E94+'SCEN. K12 No Phasing+CSP'!E94</f>
        <v>268653.2</v>
      </c>
      <c r="F94" s="30">
        <f>'DANN K-8'!F94+'SCEN. K12 No Phasing+CSP'!F94</f>
        <v>272875.8224</v>
      </c>
      <c r="G94" s="30">
        <f>'DANN K-8'!G94+'SCEN. K12 No Phasing+CSP'!G94</f>
        <v>277605.68453600002</v>
      </c>
      <c r="H94" s="30">
        <f>'DANN K-8'!H94+'SCEN. K12 No Phasing+CSP'!H94</f>
        <v>281976.08762403205</v>
      </c>
    </row>
    <row r="95" spans="1:8" ht="15.75" customHeight="1" x14ac:dyDescent="0.3">
      <c r="A95" s="31" t="s">
        <v>90</v>
      </c>
      <c r="B95" s="30">
        <f>'DANN K-8'!B95+'SCEN. K12 No Phasing+CSP'!B95</f>
        <v>217150</v>
      </c>
      <c r="C95" s="30">
        <f>'DANN K-8'!C95+'SCEN. K12 No Phasing+CSP'!C95</f>
        <v>219755.8</v>
      </c>
      <c r="D95" s="30">
        <f>'DANN K-8'!D95+'SCEN. K12 No Phasing+CSP'!D95</f>
        <v>406652.13699999999</v>
      </c>
      <c r="E95" s="30">
        <f>'DANN K-8'!E95+'SCEN. K12 No Phasing+CSP'!E95</f>
        <v>413000.762644</v>
      </c>
      <c r="F95" s="30">
        <f>'DANN K-8'!F95+'SCEN. K12 No Phasing+CSP'!F95</f>
        <v>419454.94779572799</v>
      </c>
      <c r="G95" s="30">
        <f>'DANN K-8'!G95+'SCEN. K12 No Phasing+CSP'!G95</f>
        <v>524120.75361266395</v>
      </c>
      <c r="H95" s="30">
        <f>'DANN K-8'!H95+'SCEN. K12 No Phasing+CSP'!H95</f>
        <v>532748.25612161588</v>
      </c>
    </row>
    <row r="96" spans="1:8" ht="15.75" customHeight="1" x14ac:dyDescent="0.3">
      <c r="A96" s="31" t="s">
        <v>40</v>
      </c>
      <c r="B96" s="30">
        <f>'DANN K-8'!B96+'SCEN. K12 No Phasing+CSP'!B96</f>
        <v>124924</v>
      </c>
      <c r="C96" s="30">
        <f>'DANN K-8'!C96+'SCEN. K12 No Phasing+CSP'!C96</f>
        <v>126696.80500000001</v>
      </c>
      <c r="D96" s="30">
        <f>'DANN K-8'!D96+'SCEN. K12 No Phasing+CSP'!D96</f>
        <v>210355.0852</v>
      </c>
      <c r="E96" s="30">
        <f>'DANN K-8'!E96+'SCEN. K12 No Phasing+CSP'!E96</f>
        <v>297020.83372240001</v>
      </c>
      <c r="F96" s="30">
        <f>'DANN K-8'!F96+'SCEN. K12 No Phasing+CSP'!F96</f>
        <v>387061.79822706879</v>
      </c>
      <c r="G96" s="30">
        <f>'DANN K-8'!G96+'SCEN. K12 No Phasing+CSP'!G96</f>
        <v>394267.78417547478</v>
      </c>
      <c r="H96" s="30">
        <f>'DANN K-8'!H96+'SCEN. K12 No Phasing+CSP'!H96</f>
        <v>401077.26733278052</v>
      </c>
    </row>
    <row r="97" spans="1:8" ht="15.75" customHeight="1" x14ac:dyDescent="0.3">
      <c r="A97" s="31" t="s">
        <v>91</v>
      </c>
      <c r="B97" s="30">
        <f>'DANN K-8'!B97+'SCEN. K12 No Phasing+CSP'!B97</f>
        <v>60600</v>
      </c>
      <c r="C97" s="30">
        <f>'DANN K-8'!C97+'SCEN. K12 No Phasing+CSP'!C97</f>
        <v>61327.199999999997</v>
      </c>
      <c r="D97" s="30">
        <f>'DANN K-8'!D97+'SCEN. K12 No Phasing+CSP'!D97</f>
        <v>62247.107999999993</v>
      </c>
      <c r="E97" s="30">
        <f>'DANN K-8'!E97+'SCEN. K12 No Phasing+CSP'!E97</f>
        <v>62994.073295999995</v>
      </c>
      <c r="F97" s="30">
        <f>'DANN K-8'!F97+'SCEN. K12 No Phasing+CSP'!F97</f>
        <v>63750.002175551999</v>
      </c>
      <c r="G97" s="30">
        <f>'DANN K-8'!G97+'SCEN. K12 No Phasing+CSP'!G97</f>
        <v>64706.252208185273</v>
      </c>
      <c r="H97" s="30">
        <f>'DANN K-8'!H97+'SCEN. K12 No Phasing+CSP'!H97</f>
        <v>65482.727234683494</v>
      </c>
    </row>
    <row r="98" spans="1:8" ht="15.75" customHeight="1" x14ac:dyDescent="0.3">
      <c r="A98" s="31" t="s">
        <v>92</v>
      </c>
      <c r="B98" s="30">
        <f>'DANN K-8'!B98+'SCEN. K12 No Phasing+CSP'!B98</f>
        <v>58580</v>
      </c>
      <c r="C98" s="30">
        <f>'DANN K-8'!C98+'SCEN. K12 No Phasing+CSP'!C98</f>
        <v>59282.96</v>
      </c>
      <c r="D98" s="30">
        <f>'DANN K-8'!D98+'SCEN. K12 No Phasing+CSP'!D98</f>
        <v>60172.204399999995</v>
      </c>
      <c r="E98" s="30">
        <f>'DANN K-8'!E98+'SCEN. K12 No Phasing+CSP'!E98</f>
        <v>60894.270852799993</v>
      </c>
      <c r="F98" s="30">
        <f>'DANN K-8'!F98+'SCEN. K12 No Phasing+CSP'!F98</f>
        <v>61625.002103033592</v>
      </c>
      <c r="G98" s="30">
        <f>'DANN K-8'!G98+'SCEN. K12 No Phasing+CSP'!G98</f>
        <v>62549.377134579088</v>
      </c>
      <c r="H98" s="30">
        <f>'DANN K-8'!H98+'SCEN. K12 No Phasing+CSP'!H98</f>
        <v>63299.969660194038</v>
      </c>
    </row>
    <row r="99" spans="1:8" ht="15.75" customHeight="1" x14ac:dyDescent="0.3">
      <c r="A99" s="31" t="s">
        <v>93</v>
      </c>
      <c r="B99" s="30">
        <f>'DANN K-8'!B99+'SCEN. K12 No Phasing+CSP'!B99</f>
        <v>175801</v>
      </c>
      <c r="C99" s="30">
        <f>'DANN K-8'!C99+'SCEN. K12 No Phasing+CSP'!C99</f>
        <v>176826.76</v>
      </c>
      <c r="D99" s="30">
        <f>'DANN K-8'!D99+'SCEN. K12 No Phasing+CSP'!D99</f>
        <v>373279.16139999998</v>
      </c>
      <c r="E99" s="30">
        <f>'DANN K-8'!E99+'SCEN. K12 No Phasing+CSP'!E99</f>
        <v>478146.91133679997</v>
      </c>
      <c r="F99" s="30">
        <f>'DANN K-8'!F99+'SCEN. K12 No Phasing+CSP'!F99</f>
        <v>486256.78627284156</v>
      </c>
      <c r="G99" s="30">
        <f>'DANN K-8'!G99+'SCEN. K12 No Phasing+CSP'!G99</f>
        <v>495062.85946693423</v>
      </c>
      <c r="H99" s="30">
        <f>'DANN K-8'!H99+'SCEN. K12 No Phasing+CSP'!H99</f>
        <v>503471.55910533742</v>
      </c>
    </row>
    <row r="100" spans="1:8" ht="15.75" customHeight="1" x14ac:dyDescent="0.3">
      <c r="A100" s="31" t="s">
        <v>94</v>
      </c>
      <c r="B100" s="30">
        <f>'DANN K-8'!B100+'SCEN. K12 No Phasing+CSP'!B100</f>
        <v>92958.75</v>
      </c>
      <c r="C100" s="30">
        <f>'DANN K-8'!C100+'SCEN. K12 No Phasing+CSP'!C100</f>
        <v>93969.375</v>
      </c>
      <c r="D100" s="30">
        <f>'DANN K-8'!D100+'SCEN. K12 No Phasing+CSP'!D100</f>
        <v>159900.625</v>
      </c>
      <c r="E100" s="30">
        <f>'DANN K-8'!E100+'SCEN. K12 No Phasing+CSP'!E100</f>
        <v>163268.67499999999</v>
      </c>
      <c r="F100" s="30">
        <f>'DANN K-8'!F100+'SCEN. K12 No Phasing+CSP'!F100</f>
        <v>166662.261</v>
      </c>
      <c r="G100" s="30">
        <f>'DANN K-8'!G100+'SCEN. K12 No Phasing+CSP'!G100</f>
        <v>170081.89371999999</v>
      </c>
      <c r="H100" s="30">
        <f>'DANN K-8'!H100+'SCEN. K12 No Phasing+CSP'!H100</f>
        <v>172664.85659440001</v>
      </c>
    </row>
    <row r="101" spans="1:8" ht="15.75" customHeight="1" x14ac:dyDescent="0.3">
      <c r="A101" s="31" t="s">
        <v>95</v>
      </c>
      <c r="B101" s="30">
        <f>'DANN K-8'!B101+'SCEN. K12 No Phasing+CSP'!B101</f>
        <v>0</v>
      </c>
      <c r="C101" s="30">
        <f>'DANN K-8'!C101+'SCEN. K12 No Phasing+CSP'!C101</f>
        <v>0</v>
      </c>
      <c r="D101" s="30">
        <f>'DANN K-8'!D101+'SCEN. K12 No Phasing+CSP'!D101</f>
        <v>0</v>
      </c>
      <c r="E101" s="30">
        <f>'DANN K-8'!E101+'SCEN. K12 No Phasing+CSP'!E101</f>
        <v>0</v>
      </c>
      <c r="F101" s="30">
        <f>'DANN K-8'!F101+'SCEN. K12 No Phasing+CSP'!F101</f>
        <v>0</v>
      </c>
      <c r="G101" s="30">
        <f>'DANN K-8'!G101+'SCEN. K12 No Phasing+CSP'!G101</f>
        <v>0</v>
      </c>
      <c r="H101" s="30">
        <f>'DANN K-8'!H101+'SCEN. K12 No Phasing+CSP'!H101</f>
        <v>0</v>
      </c>
    </row>
    <row r="102" spans="1:8" ht="15.75" customHeight="1" x14ac:dyDescent="0.3">
      <c r="A102" s="31" t="s">
        <v>96</v>
      </c>
      <c r="B102" s="30">
        <f>'DANN K-8'!B102+'SCEN. K12 No Phasing+CSP'!B102</f>
        <v>53572</v>
      </c>
      <c r="C102" s="30">
        <f>'DANN K-8'!C102+'SCEN. K12 No Phasing+CSP'!C102</f>
        <v>54648</v>
      </c>
      <c r="D102" s="30">
        <f>'DANN K-8'!D102+'SCEN. K12 No Phasing+CSP'!D102</f>
        <v>87387.72</v>
      </c>
      <c r="E102" s="30">
        <f>'DANN K-8'!E102+'SCEN. K12 No Phasing+CSP'!E102</f>
        <v>88691.732640000002</v>
      </c>
      <c r="F102" s="30">
        <f>'DANN K-8'!F102+'SCEN. K12 No Phasing+CSP'!F102</f>
        <v>123226.06863167998</v>
      </c>
      <c r="G102" s="30">
        <f>'DANN K-8'!G102+'SCEN. K12 No Phasing+CSP'!G102</f>
        <v>193154.0740611552</v>
      </c>
      <c r="H102" s="30">
        <f>'DANN K-8'!H102+'SCEN. K12 No Phasing+CSP'!H102</f>
        <v>196555.88324940906</v>
      </c>
    </row>
    <row r="103" spans="1:8" ht="15.75" customHeight="1" x14ac:dyDescent="0.3">
      <c r="A103" s="31" t="s">
        <v>97</v>
      </c>
      <c r="B103" s="30">
        <f>'DANN K-8'!B103+'SCEN. K12 No Phasing+CSP'!B103</f>
        <v>57858.75</v>
      </c>
      <c r="C103" s="30">
        <f>'DANN K-8'!C103+'SCEN. K12 No Phasing+CSP'!C103</f>
        <v>59246.25</v>
      </c>
      <c r="D103" s="30">
        <f>'DANN K-8'!D103+'SCEN. K12 No Phasing+CSP'!D103</f>
        <v>91033.75</v>
      </c>
      <c r="E103" s="30">
        <f>'DANN K-8'!E103+'SCEN. K12 No Phasing+CSP'!E103</f>
        <v>93029.25</v>
      </c>
      <c r="F103" s="30">
        <f>'DANN K-8'!F103+'SCEN. K12 No Phasing+CSP'!F103</f>
        <v>95036.91</v>
      </c>
      <c r="G103" s="30">
        <f>'DANN K-8'!G103+'SCEN. K12 No Phasing+CSP'!G103</f>
        <v>97056.973200000008</v>
      </c>
      <c r="H103" s="30">
        <f>'DANN K-8'!H103+'SCEN. K12 No Phasing+CSP'!H103</f>
        <v>98479.742664000019</v>
      </c>
    </row>
    <row r="104" spans="1:8" ht="15.75" customHeight="1" x14ac:dyDescent="0.3">
      <c r="A104" s="31" t="s">
        <v>98</v>
      </c>
      <c r="B104" s="30">
        <f>'DANN K-8'!B104+'SCEN. K12 No Phasing+CSP'!B104</f>
        <v>46000</v>
      </c>
      <c r="C104" s="30">
        <f>'DANN K-8'!C104+'SCEN. K12 No Phasing+CSP'!C104</f>
        <v>55000</v>
      </c>
      <c r="D104" s="30">
        <f>'DANN K-8'!D104+'SCEN. K12 No Phasing+CSP'!D104</f>
        <v>55824.999999999993</v>
      </c>
      <c r="E104" s="30">
        <f>'DANN K-8'!E104+'SCEN. K12 No Phasing+CSP'!E104</f>
        <v>56494.899999999994</v>
      </c>
      <c r="F104" s="30">
        <f>'DANN K-8'!F104+'SCEN. K12 No Phasing+CSP'!F104</f>
        <v>57172.838799999998</v>
      </c>
      <c r="G104" s="30">
        <f>'DANN K-8'!G104+'SCEN. K12 No Phasing+CSP'!G104</f>
        <v>58030.431381999995</v>
      </c>
      <c r="H104" s="30">
        <f>'DANN K-8'!H104+'SCEN. K12 No Phasing+CSP'!H104</f>
        <v>58726.796558583999</v>
      </c>
    </row>
    <row r="105" spans="1:8" ht="15.75" customHeight="1" x14ac:dyDescent="0.3">
      <c r="A105" s="31" t="s">
        <v>51</v>
      </c>
      <c r="B105" s="30">
        <f>'DANN K-8'!B105+'SCEN. K12 No Phasing+CSP'!B105</f>
        <v>0</v>
      </c>
      <c r="C105" s="30">
        <f>'DANN K-8'!C105+'SCEN. K12 No Phasing+CSP'!C105</f>
        <v>0</v>
      </c>
      <c r="D105" s="30">
        <f>'DANN K-8'!D105+'SCEN. K12 No Phasing+CSP'!D105</f>
        <v>40800</v>
      </c>
      <c r="E105" s="30">
        <f>'DANN K-8'!E105+'SCEN. K12 No Phasing+CSP'!E105</f>
        <v>41616</v>
      </c>
      <c r="F105" s="30">
        <f>'DANN K-8'!F105+'SCEN. K12 No Phasing+CSP'!F105</f>
        <v>42448.32</v>
      </c>
      <c r="G105" s="30">
        <f>'DANN K-8'!G105+'SCEN. K12 No Phasing+CSP'!G105</f>
        <v>43297.286399999997</v>
      </c>
      <c r="H105" s="30">
        <f>'DANN K-8'!H105+'SCEN. K12 No Phasing+CSP'!H105</f>
        <v>44163.232127999996</v>
      </c>
    </row>
    <row r="106" spans="1:8" ht="15.75" customHeight="1" x14ac:dyDescent="0.3">
      <c r="A106" s="31" t="s">
        <v>99</v>
      </c>
      <c r="B106" s="30">
        <f>'DANN K-8'!B106+'SCEN. K12 No Phasing+CSP'!B106</f>
        <v>63000</v>
      </c>
      <c r="C106" s="30">
        <f>'DANN K-8'!C106+'SCEN. K12 No Phasing+CSP'!C106</f>
        <v>63756</v>
      </c>
      <c r="D106" s="30">
        <f>'DANN K-8'!D106+'SCEN. K12 No Phasing+CSP'!D106</f>
        <v>64712.34</v>
      </c>
      <c r="E106" s="30">
        <f>'DANN K-8'!E106+'SCEN. K12 No Phasing+CSP'!E106</f>
        <v>65488.888079999997</v>
      </c>
      <c r="F106" s="30">
        <f>'DANN K-8'!F106+'SCEN. K12 No Phasing+CSP'!F106</f>
        <v>66274.754736959992</v>
      </c>
      <c r="G106" s="30">
        <f>'DANN K-8'!G106+'SCEN. K12 No Phasing+CSP'!G106</f>
        <v>67268.876058014386</v>
      </c>
      <c r="H106" s="30">
        <f>'DANN K-8'!H106+'SCEN. K12 No Phasing+CSP'!H106</f>
        <v>68076.102570710558</v>
      </c>
    </row>
    <row r="107" spans="1:8" ht="15.75" customHeight="1" x14ac:dyDescent="0.3">
      <c r="A107" s="31" t="s">
        <v>100</v>
      </c>
      <c r="B107" s="30">
        <f>'DANN K-8'!B107+'SCEN. K12 No Phasing+CSP'!B107</f>
        <v>0</v>
      </c>
      <c r="C107" s="30">
        <f>'DANN K-8'!C107+'SCEN. K12 No Phasing+CSP'!C107</f>
        <v>0</v>
      </c>
      <c r="D107" s="30">
        <f>'DANN K-8'!D107+'SCEN. K12 No Phasing+CSP'!D107</f>
        <v>0</v>
      </c>
      <c r="E107" s="30">
        <f>'DANN K-8'!E107+'SCEN. K12 No Phasing+CSP'!E107</f>
        <v>0</v>
      </c>
      <c r="F107" s="30">
        <f>'DANN K-8'!F107+'SCEN. K12 No Phasing+CSP'!F107</f>
        <v>0</v>
      </c>
      <c r="G107" s="30">
        <f>'DANN K-8'!G107+'SCEN. K12 No Phasing+CSP'!G107</f>
        <v>0</v>
      </c>
      <c r="H107" s="30">
        <f>'DANN K-8'!H107+'SCEN. K12 No Phasing+CSP'!H107</f>
        <v>0</v>
      </c>
    </row>
    <row r="108" spans="1:8" ht="15.75" customHeight="1" x14ac:dyDescent="0.3">
      <c r="A108" s="31" t="s">
        <v>55</v>
      </c>
      <c r="B108" s="30">
        <f>'DANN K-8'!B108+'SCEN. K12 No Phasing+CSP'!B108</f>
        <v>0</v>
      </c>
      <c r="C108" s="30">
        <f>'DANN K-8'!C108+'SCEN. K12 No Phasing+CSP'!C108</f>
        <v>0</v>
      </c>
      <c r="D108" s="30">
        <f>'DANN K-8'!D108+'SCEN. K12 No Phasing+CSP'!D108</f>
        <v>0</v>
      </c>
      <c r="E108" s="30">
        <f>'DANN K-8'!E108+'SCEN. K12 No Phasing+CSP'!E108</f>
        <v>0</v>
      </c>
      <c r="F108" s="30">
        <f>'DANN K-8'!F108+'SCEN. K12 No Phasing+CSP'!F108</f>
        <v>0</v>
      </c>
      <c r="G108" s="30">
        <f>'DANN K-8'!G108+'SCEN. K12 No Phasing+CSP'!G108</f>
        <v>0</v>
      </c>
      <c r="H108" s="30">
        <f>'DANN K-8'!H108+'SCEN. K12 No Phasing+CSP'!H108</f>
        <v>0</v>
      </c>
    </row>
    <row r="109" spans="1:8" ht="15.75" customHeight="1" x14ac:dyDescent="0.3">
      <c r="A109" s="34" t="s">
        <v>101</v>
      </c>
      <c r="B109" s="30">
        <f>'DANN K-8'!B109+'SCEN. K12 No Phasing+CSP'!B109</f>
        <v>0</v>
      </c>
      <c r="C109" s="30">
        <f>'DANN K-8'!C109+'SCEN. K12 No Phasing+CSP'!C109</f>
        <v>0</v>
      </c>
      <c r="D109" s="30">
        <f>'DANN K-8'!D109+'SCEN. K12 No Phasing+CSP'!D109</f>
        <v>0</v>
      </c>
      <c r="E109" s="30">
        <f>'DANN K-8'!E109+'SCEN. K12 No Phasing+CSP'!E109</f>
        <v>0</v>
      </c>
      <c r="F109" s="30">
        <f>'DANN K-8'!F109+'SCEN. K12 No Phasing+CSP'!F109</f>
        <v>0</v>
      </c>
      <c r="G109" s="30">
        <f>'DANN K-8'!G109+'SCEN. K12 No Phasing+CSP'!G109</f>
        <v>0</v>
      </c>
      <c r="H109" s="30">
        <f>'DANN K-8'!H109+'SCEN. K12 No Phasing+CSP'!H109</f>
        <v>0</v>
      </c>
    </row>
    <row r="110" spans="1:8" ht="15.75" customHeight="1" x14ac:dyDescent="0.3">
      <c r="A110" s="43" t="s">
        <v>102</v>
      </c>
      <c r="B110" s="44">
        <f t="shared" ref="B110:H110" si="20">SUM(B94:B109)</f>
        <v>1122144.5</v>
      </c>
      <c r="C110" s="44">
        <f t="shared" si="20"/>
        <v>1110509.1499999999</v>
      </c>
      <c r="D110" s="44">
        <f t="shared" si="20"/>
        <v>1876865.1310000001</v>
      </c>
      <c r="E110" s="44">
        <f t="shared" si="20"/>
        <v>2089299.4975719999</v>
      </c>
      <c r="F110" s="44">
        <f t="shared" si="20"/>
        <v>2241845.5121428636</v>
      </c>
      <c r="G110" s="44">
        <f t="shared" si="20"/>
        <v>2447202.2459550072</v>
      </c>
      <c r="H110" s="44">
        <f t="shared" si="20"/>
        <v>2486722.4808437475</v>
      </c>
    </row>
    <row r="111" spans="1:8" ht="15.75" customHeight="1" x14ac:dyDescent="0.3">
      <c r="A111" s="29" t="s">
        <v>103</v>
      </c>
      <c r="B111" s="30">
        <f>'DANN K-8'!B111+'SCEN. K12 No Phasing+CSP'!B111</f>
        <v>411730</v>
      </c>
      <c r="C111" s="30">
        <f>'DANN K-8'!C111+'SCEN. K12 No Phasing+CSP'!C111</f>
        <v>413664.658375</v>
      </c>
      <c r="D111" s="30">
        <f>'DANN K-8'!D111+'SCEN. K12 No Phasing+CSP'!D111</f>
        <v>702874.06129750004</v>
      </c>
      <c r="E111" s="30">
        <f>'DANN K-8'!E111+'SCEN. K12 No Phasing+CSP'!E111</f>
        <v>788710.56033343007</v>
      </c>
      <c r="F111" s="30">
        <f>'DANN K-8'!F111+'SCEN. K12 No Phasing+CSP'!F111</f>
        <v>846296.68083393108</v>
      </c>
      <c r="G111" s="30">
        <f>'DANN K-8'!G111+'SCEN. K12 No Phasing+CSP'!G111</f>
        <v>923818.84784801514</v>
      </c>
      <c r="H111" s="30">
        <f>'DANN K-8'!H111+'SCEN. K12 No Phasing+CSP'!H111</f>
        <v>944698.29636271717</v>
      </c>
    </row>
    <row r="112" spans="1:8" ht="15.75" customHeight="1" x14ac:dyDescent="0.3">
      <c r="A112" s="31" t="s">
        <v>104</v>
      </c>
      <c r="B112" s="30">
        <f>'DANN K-8'!B112+'SCEN. K12 No Phasing+CSP'!B112</f>
        <v>181343</v>
      </c>
      <c r="C112" s="30">
        <f>'DANN K-8'!C112+'SCEN. K12 No Phasing+CSP'!C112</f>
        <v>193450.40749999994</v>
      </c>
      <c r="D112" s="30">
        <f>'DANN K-8'!D112+'SCEN. K12 No Phasing+CSP'!D112</f>
        <v>329816.46831249999</v>
      </c>
      <c r="E112" s="30">
        <f>'DANN K-8'!E112+'SCEN. K12 No Phasing+CSP'!E112</f>
        <v>382600.25376440003</v>
      </c>
      <c r="F112" s="30">
        <f>'DANN K-8'!F112+'SCEN. K12 No Phasing+CSP'!F112</f>
        <v>427377.77324535861</v>
      </c>
      <c r="G112" s="30">
        <f>'DANN K-8'!G112+'SCEN. K12 No Phasing+CSP'!G112</f>
        <v>478780.63252023899</v>
      </c>
      <c r="H112" s="30">
        <f>'DANN K-8'!H112+'SCEN. K12 No Phasing+CSP'!H112</f>
        <v>495807.01802130952</v>
      </c>
    </row>
    <row r="113" spans="1:8" ht="15.75" customHeight="1" x14ac:dyDescent="0.3">
      <c r="A113" s="31" t="s">
        <v>105</v>
      </c>
      <c r="B113" s="30">
        <f>'DANN K-8'!B113+'SCEN. K12 No Phasing+CSP'!B113</f>
        <v>36500</v>
      </c>
      <c r="C113" s="30">
        <f>'DANN K-8'!C113+'SCEN. K12 No Phasing+CSP'!C113</f>
        <v>36500</v>
      </c>
      <c r="D113" s="30">
        <f>'DANN K-8'!D113+'SCEN. K12 No Phasing+CSP'!D113</f>
        <v>36500</v>
      </c>
      <c r="E113" s="30">
        <f>'DANN K-8'!E113+'SCEN. K12 No Phasing+CSP'!E113</f>
        <v>54750</v>
      </c>
      <c r="F113" s="30">
        <f>'DANN K-8'!F113+'SCEN. K12 No Phasing+CSP'!F113</f>
        <v>57000</v>
      </c>
      <c r="G113" s="30">
        <f>'DANN K-8'!G113+'SCEN. K12 No Phasing+CSP'!G113</f>
        <v>60915</v>
      </c>
      <c r="H113" s="30">
        <f>'DANN K-8'!H113+'SCEN. K12 No Phasing+CSP'!H113</f>
        <v>60915</v>
      </c>
    </row>
    <row r="114" spans="1:8" ht="15.75" customHeight="1" x14ac:dyDescent="0.3">
      <c r="A114" s="31" t="s">
        <v>106</v>
      </c>
      <c r="B114" s="30">
        <f>'DANN K-8'!B114+'SCEN. K12 No Phasing+CSP'!B114</f>
        <v>3662.5</v>
      </c>
      <c r="C114" s="30">
        <f>'DANN K-8'!C114+'SCEN. K12 No Phasing+CSP'!C114</f>
        <v>3662.5</v>
      </c>
      <c r="D114" s="30">
        <f>'DANN K-8'!D114+'SCEN. K12 No Phasing+CSP'!D114</f>
        <v>6062.5</v>
      </c>
      <c r="E114" s="30">
        <f>'DANN K-8'!E114+'SCEN. K12 No Phasing+CSP'!E114</f>
        <v>6362.5</v>
      </c>
      <c r="F114" s="30">
        <f>'DANN K-8'!F114+'SCEN. K12 No Phasing+CSP'!F114</f>
        <v>6662.5</v>
      </c>
      <c r="G114" s="30">
        <f>'DANN K-8'!G114+'SCEN. K12 No Phasing+CSP'!G114</f>
        <v>7112.5</v>
      </c>
      <c r="H114" s="30">
        <f>'DANN K-8'!H114+'SCEN. K12 No Phasing+CSP'!H114</f>
        <v>7112.5</v>
      </c>
    </row>
    <row r="115" spans="1:8" ht="15.75" customHeight="1" x14ac:dyDescent="0.3">
      <c r="A115" s="31" t="s">
        <v>107</v>
      </c>
      <c r="B115" s="30">
        <f>'DANN K-8'!B115+'SCEN. K12 No Phasing+CSP'!B115</f>
        <v>0</v>
      </c>
      <c r="C115" s="30">
        <f>'DANN K-8'!C115+'SCEN. K12 No Phasing+CSP'!C115</f>
        <v>0</v>
      </c>
      <c r="D115" s="30">
        <f>'DANN K-8'!D115+'SCEN. K12 No Phasing+CSP'!D115</f>
        <v>0</v>
      </c>
      <c r="E115" s="30">
        <f>'DANN K-8'!E115+'SCEN. K12 No Phasing+CSP'!E115</f>
        <v>0</v>
      </c>
      <c r="F115" s="30">
        <f>'DANN K-8'!F115+'SCEN. K12 No Phasing+CSP'!F115</f>
        <v>0</v>
      </c>
      <c r="G115" s="30">
        <f>'DANN K-8'!G115+'SCEN. K12 No Phasing+CSP'!G115</f>
        <v>0</v>
      </c>
      <c r="H115" s="30">
        <f>'DANN K-8'!H115+'SCEN. K12 No Phasing+CSP'!H115</f>
        <v>0</v>
      </c>
    </row>
    <row r="116" spans="1:8" ht="15.75" customHeight="1" x14ac:dyDescent="0.3">
      <c r="A116" s="34" t="s">
        <v>108</v>
      </c>
      <c r="B116" s="30">
        <f>'DANN K-8'!B116+'SCEN. K12 No Phasing+CSP'!B116</f>
        <v>1500</v>
      </c>
      <c r="C116" s="30">
        <f>'DANN K-8'!C116+'SCEN. K12 No Phasing+CSP'!C116</f>
        <v>1500</v>
      </c>
      <c r="D116" s="30">
        <f>'DANN K-8'!D116+'SCEN. K12 No Phasing+CSP'!D116</f>
        <v>1500</v>
      </c>
      <c r="E116" s="30">
        <f>'DANN K-8'!E116+'SCEN. K12 No Phasing+CSP'!E116</f>
        <v>1500</v>
      </c>
      <c r="F116" s="30">
        <f>'DANN K-8'!F116+'SCEN. K12 No Phasing+CSP'!F116</f>
        <v>1500</v>
      </c>
      <c r="G116" s="30">
        <f>'DANN K-8'!G116+'SCEN. K12 No Phasing+CSP'!G116</f>
        <v>1500</v>
      </c>
      <c r="H116" s="30">
        <f>'DANN K-8'!H116+'SCEN. K12 No Phasing+CSP'!H116</f>
        <v>1500</v>
      </c>
    </row>
    <row r="117" spans="1:8" ht="15.75" customHeight="1" x14ac:dyDescent="0.3">
      <c r="A117" s="43" t="s">
        <v>109</v>
      </c>
      <c r="B117" s="44">
        <f t="shared" ref="B117:H117" si="21">SUM(B111:B116)</f>
        <v>634735.5</v>
      </c>
      <c r="C117" s="44">
        <f t="shared" si="21"/>
        <v>648777.56587499997</v>
      </c>
      <c r="D117" s="44">
        <f t="shared" si="21"/>
        <v>1076753.0296100001</v>
      </c>
      <c r="E117" s="44">
        <f t="shared" si="21"/>
        <v>1233923.3140978301</v>
      </c>
      <c r="F117" s="44">
        <f t="shared" si="21"/>
        <v>1338836.9540792897</v>
      </c>
      <c r="G117" s="44">
        <f t="shared" si="21"/>
        <v>1472126.9803682542</v>
      </c>
      <c r="H117" s="44">
        <f t="shared" si="21"/>
        <v>1510032.8143840267</v>
      </c>
    </row>
    <row r="118" spans="1:8" ht="15.75" customHeight="1" x14ac:dyDescent="0.3">
      <c r="A118" s="8"/>
      <c r="B118" s="45"/>
      <c r="C118" s="45"/>
      <c r="D118" s="45"/>
      <c r="E118" s="45"/>
      <c r="F118" s="45"/>
      <c r="G118" s="45"/>
      <c r="H118" s="45"/>
    </row>
    <row r="119" spans="1:8" ht="15.75" customHeight="1" x14ac:dyDescent="0.3">
      <c r="A119" s="41" t="s">
        <v>110</v>
      </c>
      <c r="B119" s="46" t="str">
        <f>B1</f>
        <v>26-27</v>
      </c>
      <c r="C119" s="46" t="str">
        <f t="shared" ref="C119:H119" si="22">C1</f>
        <v>27-28</v>
      </c>
      <c r="D119" s="46" t="str">
        <f t="shared" si="22"/>
        <v>28-29</v>
      </c>
      <c r="E119" s="46" t="str">
        <f t="shared" si="22"/>
        <v>29-30</v>
      </c>
      <c r="F119" s="46" t="str">
        <f t="shared" si="22"/>
        <v>30-31</v>
      </c>
      <c r="G119" s="46" t="str">
        <f t="shared" si="22"/>
        <v>31-32</v>
      </c>
      <c r="H119" s="46" t="str">
        <f t="shared" si="22"/>
        <v>32-33</v>
      </c>
    </row>
    <row r="120" spans="1:8" ht="15.75" customHeight="1" x14ac:dyDescent="0.3">
      <c r="A120" s="29" t="s">
        <v>111</v>
      </c>
      <c r="B120" s="30">
        <f>'DANN K-8'!B120+'SCEN. K12 No Phasing+CSP'!B120</f>
        <v>77146</v>
      </c>
      <c r="C120" s="30">
        <f>'DANN K-8'!C120+'SCEN. K12 No Phasing+CSP'!C120</f>
        <v>81769.600000000006</v>
      </c>
      <c r="D120" s="30">
        <f>'DANN K-8'!D120+'SCEN. K12 No Phasing+CSP'!D120</f>
        <v>159496.144</v>
      </c>
      <c r="E120" s="30">
        <f>'DANN K-8'!E120+'SCEN. K12 No Phasing+CSP'!E120</f>
        <v>162022.09772800002</v>
      </c>
      <c r="F120" s="30">
        <f>'DANN K-8'!F120+'SCEN. K12 No Phasing+CSP'!F120</f>
        <v>244181.20290073601</v>
      </c>
      <c r="G120" s="30">
        <f>'DANN K-8'!G120+'SCEN. K12 No Phasing+CSP'!G120</f>
        <v>248639.82694424706</v>
      </c>
      <c r="H120" s="30">
        <f>'DANN K-8'!H120+'SCEN. K12 No Phasing+CSP'!H120</f>
        <v>252922.42345957801</v>
      </c>
    </row>
    <row r="121" spans="1:8" ht="15.75" customHeight="1" x14ac:dyDescent="0.3">
      <c r="A121" s="31" t="s">
        <v>112</v>
      </c>
      <c r="B121" s="30">
        <f>'DANN K-8'!B121+'SCEN. K12 No Phasing+CSP'!B121</f>
        <v>0</v>
      </c>
      <c r="C121" s="30">
        <f>'DANN K-8'!C121+'SCEN. K12 No Phasing+CSP'!C121</f>
        <v>0</v>
      </c>
      <c r="D121" s="30">
        <f>'DANN K-8'!D121+'SCEN. K12 No Phasing+CSP'!D121</f>
        <v>71400</v>
      </c>
      <c r="E121" s="30">
        <f>'DANN K-8'!E121+'SCEN. K12 No Phasing+CSP'!E121</f>
        <v>72828</v>
      </c>
      <c r="F121" s="30">
        <f>'DANN K-8'!F121+'SCEN. K12 No Phasing+CSP'!F121</f>
        <v>74284.56</v>
      </c>
      <c r="G121" s="30">
        <f>'DANN K-8'!G121+'SCEN. K12 No Phasing+CSP'!G121</f>
        <v>75770.251199999999</v>
      </c>
      <c r="H121" s="30">
        <f>'DANN K-8'!H121+'SCEN. K12 No Phasing+CSP'!H121</f>
        <v>77285.656224000006</v>
      </c>
    </row>
    <row r="122" spans="1:8" ht="15.75" customHeight="1" x14ac:dyDescent="0.3">
      <c r="A122" s="31" t="s">
        <v>113</v>
      </c>
      <c r="B122" s="30">
        <f>'DANN K-8'!B122+'SCEN. K12 No Phasing+CSP'!B122</f>
        <v>2629958</v>
      </c>
      <c r="C122" s="30">
        <f>'DANN K-8'!C122+'SCEN. K12 No Phasing+CSP'!C122</f>
        <v>2640250</v>
      </c>
      <c r="D122" s="30">
        <f>'DANN K-8'!D122+'SCEN. K12 No Phasing+CSP'!D122</f>
        <v>5073850</v>
      </c>
      <c r="E122" s="30">
        <f>'DANN K-8'!E122+'SCEN. K12 No Phasing+CSP'!E122</f>
        <v>5863790</v>
      </c>
      <c r="F122" s="30">
        <f>'DANN K-8'!F122+'SCEN. K12 No Phasing+CSP'!F122</f>
        <v>6680762</v>
      </c>
      <c r="G122" s="30">
        <f>'DANN K-8'!G122+'SCEN. K12 No Phasing+CSP'!G122</f>
        <v>7001784.5519999992</v>
      </c>
      <c r="H122" s="30">
        <f>'DANN K-8'!H122+'SCEN. K12 No Phasing+CSP'!H122</f>
        <v>7528660.7995199999</v>
      </c>
    </row>
    <row r="123" spans="1:8" ht="15.75" customHeight="1" x14ac:dyDescent="0.3">
      <c r="A123" s="31" t="s">
        <v>25</v>
      </c>
      <c r="B123" s="30">
        <f>'DANN K-8'!B123+'SCEN. K12 No Phasing+CSP'!B123</f>
        <v>204578</v>
      </c>
      <c r="C123" s="30">
        <f>'DANN K-8'!C123+'SCEN. K12 No Phasing+CSP'!C123</f>
        <v>215931.49999999997</v>
      </c>
      <c r="D123" s="30">
        <f>'DANN K-8'!D123+'SCEN. K12 No Phasing+CSP'!D123</f>
        <v>471322.17249999999</v>
      </c>
      <c r="E123" s="30">
        <f>'DANN K-8'!E123+'SCEN. K12 No Phasing+CSP'!E123</f>
        <v>543514.51856999996</v>
      </c>
      <c r="F123" s="30">
        <f>'DANN K-8'!F123+'SCEN. K12 No Phasing+CSP'!F123</f>
        <v>618403.89279283991</v>
      </c>
      <c r="G123" s="30">
        <f>'DANN K-8'!G123+'SCEN. K12 No Phasing+CSP'!G123</f>
        <v>696620.81118473248</v>
      </c>
      <c r="H123" s="30">
        <f>'DANN K-8'!H123+'SCEN. K12 No Phasing+CSP'!H123</f>
        <v>776917.4288229493</v>
      </c>
    </row>
    <row r="124" spans="1:8" ht="15.75" customHeight="1" x14ac:dyDescent="0.3">
      <c r="A124" s="31" t="s">
        <v>115</v>
      </c>
      <c r="B124" s="30">
        <f>'DANN K-8'!B124+'SCEN. K12 No Phasing+CSP'!B124</f>
        <v>281963</v>
      </c>
      <c r="C124" s="30">
        <f>'DANN K-8'!C124+'SCEN. K12 No Phasing+CSP'!C124</f>
        <v>302957.15625</v>
      </c>
      <c r="D124" s="30">
        <f>'DANN K-8'!D124+'SCEN. K12 No Phasing+CSP'!D124</f>
        <v>431723.59375</v>
      </c>
      <c r="E124" s="30">
        <f>'DANN K-8'!E124+'SCEN. K12 No Phasing+CSP'!E124</f>
        <v>440410.03125</v>
      </c>
      <c r="F124" s="30">
        <f>'DANN K-8'!F124+'SCEN. K12 No Phasing+CSP'!F124</f>
        <v>636056.46875</v>
      </c>
      <c r="G124" s="30">
        <f>'DANN K-8'!G124+'SCEN. K12 No Phasing+CSP'!G124</f>
        <v>678562.90625</v>
      </c>
      <c r="H124" s="30">
        <f>'DANN K-8'!H124+'SCEN. K12 No Phasing+CSP'!H124</f>
        <v>718642.38112500007</v>
      </c>
    </row>
    <row r="125" spans="1:8" ht="15.75" customHeight="1" x14ac:dyDescent="0.3">
      <c r="A125" s="34" t="s">
        <v>56</v>
      </c>
      <c r="B125" s="30">
        <f>'DANN K-8'!B125+'SCEN. K12 No Phasing+CSP'!B125</f>
        <v>63000</v>
      </c>
      <c r="C125" s="30">
        <f>'DANN K-8'!C125+'SCEN. K12 No Phasing+CSP'!C125</f>
        <v>64800</v>
      </c>
      <c r="D125" s="30">
        <f>'DANN K-8'!D125+'SCEN. K12 No Phasing+CSP'!D125</f>
        <v>98100</v>
      </c>
      <c r="E125" s="30">
        <f>'DANN K-8'!E125+'SCEN. K12 No Phasing+CSP'!E125</f>
        <v>100530</v>
      </c>
      <c r="F125" s="30">
        <f>'DANN K-8'!F125+'SCEN. K12 No Phasing+CSP'!F125</f>
        <v>102972.6</v>
      </c>
      <c r="G125" s="30">
        <f>'DANN K-8'!G125+'SCEN. K12 No Phasing+CSP'!G125</f>
        <v>105428.052</v>
      </c>
      <c r="H125" s="30">
        <f>'DANN K-8'!H125+'SCEN. K12 No Phasing+CSP'!H125</f>
        <v>106960.61304</v>
      </c>
    </row>
    <row r="126" spans="1:8" ht="15.75" customHeight="1" x14ac:dyDescent="0.3">
      <c r="A126" s="47" t="s">
        <v>116</v>
      </c>
      <c r="B126" s="44">
        <f t="shared" ref="B126:H126" si="23">SUM(B120:B125)</f>
        <v>3256645</v>
      </c>
      <c r="C126" s="44">
        <f t="shared" si="23"/>
        <v>3305708.2562500001</v>
      </c>
      <c r="D126" s="44">
        <f t="shared" si="23"/>
        <v>6305891.9102500007</v>
      </c>
      <c r="E126" s="44">
        <f t="shared" si="23"/>
        <v>7183094.6475480003</v>
      </c>
      <c r="F126" s="44">
        <f t="shared" si="23"/>
        <v>8356660.7244435754</v>
      </c>
      <c r="G126" s="44">
        <f t="shared" si="23"/>
        <v>8806806.3995789774</v>
      </c>
      <c r="H126" s="44">
        <f t="shared" si="23"/>
        <v>9461389.3021915257</v>
      </c>
    </row>
    <row r="127" spans="1:8" ht="15.75" customHeight="1" x14ac:dyDescent="0.3">
      <c r="A127" s="29" t="s">
        <v>117</v>
      </c>
      <c r="B127" s="30">
        <f>'DANN K-8'!B127+'SCEN. K12 No Phasing+CSP'!B127</f>
        <v>1192527</v>
      </c>
      <c r="C127" s="30">
        <f>'DANN K-8'!C127+'SCEN. K12 No Phasing+CSP'!C127</f>
        <v>1231376.3254531249</v>
      </c>
      <c r="D127" s="30">
        <f>'DANN K-8'!D127+'SCEN. K12 No Phasing+CSP'!D127</f>
        <v>2363679.736568125</v>
      </c>
      <c r="E127" s="30">
        <f>'DANN K-8'!E127+'SCEN. K12 No Phasing+CSP'!E127</f>
        <v>2711618.2294493699</v>
      </c>
      <c r="F127" s="30">
        <f>'DANN K-8'!F127+'SCEN. K12 No Phasing+CSP'!F127</f>
        <v>3154639.4234774499</v>
      </c>
      <c r="G127" s="30">
        <f>'DANN K-8'!G127+'SCEN. K12 No Phasing+CSP'!G127</f>
        <v>3342111.2958029592</v>
      </c>
      <c r="H127" s="30">
        <f>'DANN K-8'!H127+'SCEN. K12 No Phasing+CSP'!H127</f>
        <v>3589426.8440987393</v>
      </c>
    </row>
    <row r="128" spans="1:8" ht="15.75" customHeight="1" x14ac:dyDescent="0.3">
      <c r="A128" s="31" t="s">
        <v>104</v>
      </c>
      <c r="B128" s="30">
        <f>'DANN K-8'!B128+'SCEN. K12 No Phasing+CSP'!B128</f>
        <v>530335</v>
      </c>
      <c r="C128" s="30">
        <f>'DANN K-8'!C128+'SCEN. K12 No Phasing+CSP'!C128</f>
        <v>578498.94484374998</v>
      </c>
      <c r="D128" s="30">
        <f>'DANN K-8'!D128+'SCEN. K12 No Phasing+CSP'!D128</f>
        <v>1084755.833171875</v>
      </c>
      <c r="E128" s="30">
        <f>'DANN K-8'!E128+'SCEN. K12 No Phasing+CSP'!E128</f>
        <v>1315822.1895096002</v>
      </c>
      <c r="F128" s="30">
        <f>'DANN K-8'!F128+'SCEN. K12 No Phasing+CSP'!F128</f>
        <v>1522405.8926442598</v>
      </c>
      <c r="G128" s="30">
        <f>'DANN K-8'!G128+'SCEN. K12 No Phasing+CSP'!G128</f>
        <v>1633773.8065902179</v>
      </c>
      <c r="H128" s="30">
        <f>'DANN K-8'!H128+'SCEN. K12 No Phasing+CSP'!H128</f>
        <v>1737797.0718918112</v>
      </c>
    </row>
    <row r="129" spans="1:8" ht="15.75" customHeight="1" x14ac:dyDescent="0.3">
      <c r="A129" s="31" t="s">
        <v>105</v>
      </c>
      <c r="B129" s="30">
        <f>'DANN K-8'!B129+'SCEN. K12 No Phasing+CSP'!B129</f>
        <v>66540</v>
      </c>
      <c r="C129" s="30">
        <f>'DANN K-8'!C129+'SCEN. K12 No Phasing+CSP'!C129</f>
        <v>66790</v>
      </c>
      <c r="D129" s="30">
        <f>'DANN K-8'!D129+'SCEN. K12 No Phasing+CSP'!D129</f>
        <v>66790</v>
      </c>
      <c r="E129" s="30">
        <f>'DANN K-8'!E129+'SCEN. K12 No Phasing+CSP'!E129</f>
        <v>141540</v>
      </c>
      <c r="F129" s="30">
        <f>'DANN K-8'!F129+'SCEN. K12 No Phasing+CSP'!F129</f>
        <v>159290</v>
      </c>
      <c r="G129" s="30">
        <f>'DANN K-8'!G129+'SCEN. K12 No Phasing+CSP'!G129</f>
        <v>164290</v>
      </c>
      <c r="H129" s="30">
        <f>'DANN K-8'!H129+'SCEN. K12 No Phasing+CSP'!H129</f>
        <v>173540</v>
      </c>
    </row>
    <row r="130" spans="1:8" ht="15.75" customHeight="1" x14ac:dyDescent="0.3">
      <c r="A130" s="31" t="s">
        <v>106</v>
      </c>
      <c r="B130" s="30">
        <f>'DANN K-8'!B130+'SCEN. K12 No Phasing+CSP'!B130</f>
        <v>10200</v>
      </c>
      <c r="C130" s="30">
        <f>'DANN K-8'!C130+'SCEN. K12 No Phasing+CSP'!C130</f>
        <v>8603.75</v>
      </c>
      <c r="D130" s="30">
        <f>'DANN K-8'!D130+'SCEN. K12 No Phasing+CSP'!D130</f>
        <v>16928.75</v>
      </c>
      <c r="E130" s="30">
        <f>'DANN K-8'!E130+'SCEN. K12 No Phasing+CSP'!E130</f>
        <v>18578.75</v>
      </c>
      <c r="F130" s="30">
        <f>'DANN K-8'!F130+'SCEN. K12 No Phasing+CSP'!F130</f>
        <v>20828.75</v>
      </c>
      <c r="G130" s="30">
        <f>'DANN K-8'!G130+'SCEN. K12 No Phasing+CSP'!G130</f>
        <v>21428.75</v>
      </c>
      <c r="H130" s="30">
        <f>'DANN K-8'!H130+'SCEN. K12 No Phasing+CSP'!H130</f>
        <v>22628.75</v>
      </c>
    </row>
    <row r="131" spans="1:8" ht="15.75" customHeight="1" x14ac:dyDescent="0.3">
      <c r="A131" s="31" t="s">
        <v>118</v>
      </c>
      <c r="B131" s="30">
        <f>'DANN K-8'!B131+'SCEN. K12 No Phasing+CSP'!B131</f>
        <v>52524</v>
      </c>
      <c r="C131" s="30">
        <f>'DANN K-8'!C131+'SCEN. K12 No Phasing+CSP'!C131</f>
        <v>53305</v>
      </c>
      <c r="D131" s="30">
        <f>'DANN K-8'!D131+'SCEN. K12 No Phasing+CSP'!D131</f>
        <v>54305</v>
      </c>
      <c r="E131" s="30">
        <f>'DANN K-8'!E131+'SCEN. K12 No Phasing+CSP'!E131</f>
        <v>55805</v>
      </c>
      <c r="F131" s="30">
        <f>'DANN K-8'!F131+'SCEN. K12 No Phasing+CSP'!F131</f>
        <v>55805</v>
      </c>
      <c r="G131" s="30">
        <f>'DANN K-8'!G131+'SCEN. K12 No Phasing+CSP'!G131</f>
        <v>55805</v>
      </c>
      <c r="H131" s="30">
        <f>'DANN K-8'!H131+'SCEN. K12 No Phasing+CSP'!H131</f>
        <v>55805</v>
      </c>
    </row>
    <row r="132" spans="1:8" ht="15.75" customHeight="1" x14ac:dyDescent="0.3">
      <c r="A132" s="34" t="s">
        <v>108</v>
      </c>
      <c r="B132" s="30">
        <f>'DANN K-8'!B132+'SCEN. K12 No Phasing+CSP'!B132</f>
        <v>8500</v>
      </c>
      <c r="C132" s="30">
        <f>'DANN K-8'!C132+'SCEN. K12 No Phasing+CSP'!C132</f>
        <v>8500</v>
      </c>
      <c r="D132" s="30">
        <f>'DANN K-8'!D132+'SCEN. K12 No Phasing+CSP'!D132</f>
        <v>13500</v>
      </c>
      <c r="E132" s="30">
        <f>'DANN K-8'!E132+'SCEN. K12 No Phasing+CSP'!E132</f>
        <v>13500</v>
      </c>
      <c r="F132" s="30">
        <f>'DANN K-8'!F132+'SCEN. K12 No Phasing+CSP'!F132</f>
        <v>13500</v>
      </c>
      <c r="G132" s="30">
        <f>'DANN K-8'!G132+'SCEN. K12 No Phasing+CSP'!G132</f>
        <v>13500</v>
      </c>
      <c r="H132" s="30">
        <f>'DANN K-8'!H132+'SCEN. K12 No Phasing+CSP'!H132</f>
        <v>13500</v>
      </c>
    </row>
    <row r="133" spans="1:8" ht="15.75" customHeight="1" x14ac:dyDescent="0.3">
      <c r="A133" s="43" t="s">
        <v>119</v>
      </c>
      <c r="B133" s="44">
        <f t="shared" ref="B133:H133" si="24">SUM(B127:B132)</f>
        <v>1860626</v>
      </c>
      <c r="C133" s="44">
        <f t="shared" si="24"/>
        <v>1947074.0202968749</v>
      </c>
      <c r="D133" s="44">
        <f t="shared" si="24"/>
        <v>3599959.3197400002</v>
      </c>
      <c r="E133" s="44">
        <f t="shared" si="24"/>
        <v>4256864.1689589703</v>
      </c>
      <c r="F133" s="44">
        <f t="shared" si="24"/>
        <v>4926469.0661217095</v>
      </c>
      <c r="G133" s="44">
        <f t="shared" si="24"/>
        <v>5230908.8523931773</v>
      </c>
      <c r="H133" s="44">
        <f t="shared" si="24"/>
        <v>5592697.6659905501</v>
      </c>
    </row>
    <row r="134" spans="1:8" ht="15.75" customHeight="1" x14ac:dyDescent="0.3">
      <c r="A134" s="8"/>
      <c r="B134" s="45"/>
      <c r="C134" s="45"/>
      <c r="D134" s="45"/>
      <c r="E134" s="45"/>
      <c r="F134" s="45"/>
      <c r="G134" s="45"/>
      <c r="H134" s="45"/>
    </row>
    <row r="135" spans="1:8" ht="15.75" customHeight="1" x14ac:dyDescent="0.3">
      <c r="A135" s="48" t="s">
        <v>120</v>
      </c>
      <c r="B135" s="46" t="str">
        <f>B1</f>
        <v>26-27</v>
      </c>
      <c r="C135" s="46" t="str">
        <f t="shared" ref="C135:H135" si="25">C1</f>
        <v>27-28</v>
      </c>
      <c r="D135" s="46" t="str">
        <f t="shared" si="25"/>
        <v>28-29</v>
      </c>
      <c r="E135" s="46" t="str">
        <f t="shared" si="25"/>
        <v>29-30</v>
      </c>
      <c r="F135" s="46" t="str">
        <f t="shared" si="25"/>
        <v>30-31</v>
      </c>
      <c r="G135" s="46" t="str">
        <f t="shared" si="25"/>
        <v>31-32</v>
      </c>
      <c r="H135" s="46" t="str">
        <f t="shared" si="25"/>
        <v>32-33</v>
      </c>
    </row>
    <row r="136" spans="1:8" ht="15.75" customHeight="1" x14ac:dyDescent="0.3">
      <c r="A136" s="29" t="s">
        <v>121</v>
      </c>
      <c r="B136" s="30">
        <f>'DANN K-8'!B136+'SCEN. K12 No Phasing+CSP'!B136</f>
        <v>200000</v>
      </c>
      <c r="C136" s="30">
        <f>'DANN K-8'!C136+'SCEN. K12 No Phasing+CSP'!C136</f>
        <v>205000</v>
      </c>
      <c r="D136" s="30">
        <f>'DANN K-8'!D136+'SCEN. K12 No Phasing+CSP'!D136</f>
        <v>232100</v>
      </c>
      <c r="E136" s="30">
        <f>'DANN K-8'!E136+'SCEN. K12 No Phasing+CSP'!E136</f>
        <v>242800</v>
      </c>
      <c r="F136" s="30">
        <f>'DANN K-8'!F136+'SCEN. K12 No Phasing+CSP'!F136</f>
        <v>528250</v>
      </c>
      <c r="G136" s="30">
        <f>'DANN K-8'!G136+'SCEN. K12 No Phasing+CSP'!G136</f>
        <v>567000</v>
      </c>
      <c r="H136" s="30">
        <f>'DANN K-8'!H136+'SCEN. K12 No Phasing+CSP'!H136</f>
        <v>578250</v>
      </c>
    </row>
    <row r="137" spans="1:8" ht="15.75" customHeight="1" x14ac:dyDescent="0.3">
      <c r="A137" s="31" t="s">
        <v>122</v>
      </c>
      <c r="B137" s="30">
        <f>'DANN K-8'!B137+'SCEN. K12 No Phasing+CSP'!B137</f>
        <v>0</v>
      </c>
      <c r="C137" s="30">
        <f>'DANN K-8'!C137+'SCEN. K12 No Phasing+CSP'!C137</f>
        <v>0</v>
      </c>
      <c r="D137" s="30">
        <f>'DANN K-8'!D137+'SCEN. K12 No Phasing+CSP'!D137</f>
        <v>0</v>
      </c>
      <c r="E137" s="30">
        <f>'DANN K-8'!E137+'SCEN. K12 No Phasing+CSP'!E137</f>
        <v>0</v>
      </c>
      <c r="F137" s="30">
        <f>'DANN K-8'!F137+'SCEN. K12 No Phasing+CSP'!F137</f>
        <v>0</v>
      </c>
      <c r="G137" s="30">
        <f>'DANN K-8'!G137+'SCEN. K12 No Phasing+CSP'!G137</f>
        <v>30000</v>
      </c>
      <c r="H137" s="30">
        <f>'DANN K-8'!H137+'SCEN. K12 No Phasing+CSP'!H137</f>
        <v>38316</v>
      </c>
    </row>
    <row r="138" spans="1:8" ht="15.75" customHeight="1" x14ac:dyDescent="0.3">
      <c r="A138" s="49" t="s">
        <v>123</v>
      </c>
      <c r="B138" s="30">
        <f>'DANN K-8'!B138+'SCEN. K12 No Phasing+CSP'!B138</f>
        <v>0</v>
      </c>
      <c r="C138" s="30">
        <f>'DANN K-8'!C138+'SCEN. K12 No Phasing+CSP'!C138</f>
        <v>0</v>
      </c>
      <c r="D138" s="30">
        <f>'DANN K-8'!D138+'SCEN. K12 No Phasing+CSP'!D138</f>
        <v>500000</v>
      </c>
      <c r="E138" s="30">
        <f>'DANN K-8'!E138+'SCEN. K12 No Phasing+CSP'!E138</f>
        <v>400000</v>
      </c>
      <c r="F138" s="30">
        <f>'DANN K-8'!F138+'SCEN. K12 No Phasing+CSP'!F138</f>
        <v>0</v>
      </c>
      <c r="G138" s="30">
        <f>'DANN K-8'!G138+'SCEN. K12 No Phasing+CSP'!G138</f>
        <v>0</v>
      </c>
      <c r="H138" s="30">
        <f>'DANN K-8'!H138+'SCEN. K12 No Phasing+CSP'!H138</f>
        <v>0</v>
      </c>
    </row>
    <row r="139" spans="1:8" ht="15.75" customHeight="1" x14ac:dyDescent="0.3">
      <c r="A139" s="49" t="s">
        <v>124</v>
      </c>
      <c r="B139" s="30">
        <f>'DANN K-8'!B139+'SCEN. K12 No Phasing+CSP'!B139</f>
        <v>34650</v>
      </c>
      <c r="C139" s="30">
        <f>'DANN K-8'!C139+'SCEN. K12 No Phasing+CSP'!C139</f>
        <v>35145</v>
      </c>
      <c r="D139" s="30">
        <f>'DANN K-8'!D139+'SCEN. K12 No Phasing+CSP'!D139</f>
        <v>72768</v>
      </c>
      <c r="E139" s="30">
        <f>'DANN K-8'!E139+'SCEN. K12 No Phasing+CSP'!E139</f>
        <v>82839</v>
      </c>
      <c r="F139" s="30">
        <f>'DANN K-8'!F139+'SCEN. K12 No Phasing+CSP'!F139</f>
        <v>94170</v>
      </c>
      <c r="G139" s="30">
        <f>'DANN K-8'!G139+'SCEN. K12 No Phasing+CSP'!G139</f>
        <v>100965</v>
      </c>
      <c r="H139" s="30">
        <f>'DANN K-8'!H139+'SCEN. K12 No Phasing+CSP'!H139</f>
        <v>103065</v>
      </c>
    </row>
    <row r="140" spans="1:8" ht="15.75" customHeight="1" x14ac:dyDescent="0.3">
      <c r="A140" s="49" t="s">
        <v>125</v>
      </c>
      <c r="B140" s="30">
        <f>'DANN K-8'!B140+'SCEN. K12 No Phasing+CSP'!B140</f>
        <v>51780</v>
      </c>
      <c r="C140" s="30">
        <f>'DANN K-8'!C140+'SCEN. K12 No Phasing+CSP'!C140</f>
        <v>52275</v>
      </c>
      <c r="D140" s="30">
        <f>'DANN K-8'!D140+'SCEN. K12 No Phasing+CSP'!D140</f>
        <v>59842</v>
      </c>
      <c r="E140" s="30">
        <f>'DANN K-8'!E140+'SCEN. K12 No Phasing+CSP'!E140</f>
        <v>62161</v>
      </c>
      <c r="F140" s="30">
        <f>'DANN K-8'!F140+'SCEN. K12 No Phasing+CSP'!F140</f>
        <v>64720</v>
      </c>
      <c r="G140" s="30">
        <f>'DANN K-8'!G140+'SCEN. K12 No Phasing+CSP'!G140</f>
        <v>66415</v>
      </c>
      <c r="H140" s="30">
        <f>'DANN K-8'!H140+'SCEN. K12 No Phasing+CSP'!H140</f>
        <v>66815</v>
      </c>
    </row>
    <row r="141" spans="1:8" ht="15.75" customHeight="1" x14ac:dyDescent="0.3">
      <c r="A141" s="50" t="s">
        <v>126</v>
      </c>
      <c r="B141" s="30">
        <f>'DANN K-8'!B141+'SCEN. K12 No Phasing+CSP'!B141</f>
        <v>18000</v>
      </c>
      <c r="C141" s="30">
        <f>'DANN K-8'!C141+'SCEN. K12 No Phasing+CSP'!C141</f>
        <v>19055</v>
      </c>
      <c r="D141" s="30">
        <f>'DANN K-8'!D141+'SCEN. K12 No Phasing+CSP'!D141</f>
        <v>21070</v>
      </c>
      <c r="E141" s="30">
        <f>'DANN K-8'!E141+'SCEN. K12 No Phasing+CSP'!E141</f>
        <v>26715</v>
      </c>
      <c r="F141" s="30">
        <f>'DANN K-8'!F141+'SCEN. K12 No Phasing+CSP'!F141</f>
        <v>28940</v>
      </c>
      <c r="G141" s="30">
        <f>'DANN K-8'!G141+'SCEN. K12 No Phasing+CSP'!G141</f>
        <v>31390</v>
      </c>
      <c r="H141" s="30">
        <f>'DANN K-8'!H141+'SCEN. K12 No Phasing+CSP'!H141</f>
        <v>32515</v>
      </c>
    </row>
    <row r="142" spans="1:8" ht="15.75" customHeight="1" x14ac:dyDescent="0.3">
      <c r="A142" s="43" t="s">
        <v>127</v>
      </c>
      <c r="B142" s="44">
        <f>SUM(B136:B141)</f>
        <v>304430</v>
      </c>
      <c r="C142" s="44">
        <f t="shared" ref="C142" si="26">SUM(C136:C141)</f>
        <v>311475</v>
      </c>
      <c r="D142" s="44">
        <f>SUM(D136:D141)</f>
        <v>885780</v>
      </c>
      <c r="E142" s="44">
        <f t="shared" ref="E142:H142" si="27">SUM(E136:E141)</f>
        <v>814515</v>
      </c>
      <c r="F142" s="44">
        <f t="shared" si="27"/>
        <v>716080</v>
      </c>
      <c r="G142" s="44">
        <f t="shared" si="27"/>
        <v>795770</v>
      </c>
      <c r="H142" s="44">
        <f t="shared" si="27"/>
        <v>818961</v>
      </c>
    </row>
    <row r="143" spans="1:8" ht="15.75" customHeight="1" x14ac:dyDescent="0.3">
      <c r="A143" s="8"/>
      <c r="B143" s="45"/>
      <c r="C143" s="45"/>
      <c r="D143" s="45"/>
      <c r="E143" s="45"/>
      <c r="F143" s="45"/>
      <c r="G143" s="45"/>
      <c r="H143" s="45"/>
    </row>
    <row r="144" spans="1:8" ht="15.75" customHeight="1" x14ac:dyDescent="0.3">
      <c r="A144" s="48" t="s">
        <v>128</v>
      </c>
      <c r="B144" s="46" t="str">
        <f>B1</f>
        <v>26-27</v>
      </c>
      <c r="C144" s="46" t="str">
        <f t="shared" ref="C144:H144" si="28">C1</f>
        <v>27-28</v>
      </c>
      <c r="D144" s="46" t="str">
        <f t="shared" si="28"/>
        <v>28-29</v>
      </c>
      <c r="E144" s="46" t="str">
        <f t="shared" si="28"/>
        <v>29-30</v>
      </c>
      <c r="F144" s="46" t="str">
        <f t="shared" si="28"/>
        <v>30-31</v>
      </c>
      <c r="G144" s="46" t="str">
        <f t="shared" si="28"/>
        <v>31-32</v>
      </c>
      <c r="H144" s="46" t="str">
        <f t="shared" si="28"/>
        <v>32-33</v>
      </c>
    </row>
    <row r="145" spans="1:8" ht="15.75" customHeight="1" x14ac:dyDescent="0.3">
      <c r="A145" s="51" t="s">
        <v>129</v>
      </c>
      <c r="B145" s="30">
        <f>'DANN K-8'!B145+'SCEN. K12 No Phasing+CSP'!B145</f>
        <v>29700</v>
      </c>
      <c r="C145" s="30">
        <f>'DANN K-8'!C145+'SCEN. K12 No Phasing+CSP'!C145</f>
        <v>30195</v>
      </c>
      <c r="D145" s="30">
        <f>'DANN K-8'!D145+'SCEN. K12 No Phasing+CSP'!D145</f>
        <v>59862</v>
      </c>
      <c r="E145" s="30">
        <f>'DANN K-8'!E145+'SCEN. K12 No Phasing+CSP'!E145</f>
        <v>67881</v>
      </c>
      <c r="F145" s="30">
        <f>'DANN K-8'!F145+'SCEN. K12 No Phasing+CSP'!F145</f>
        <v>76890</v>
      </c>
      <c r="G145" s="30">
        <f>'DANN K-8'!G145+'SCEN. K12 No Phasing+CSP'!G145</f>
        <v>82335</v>
      </c>
      <c r="H145" s="30">
        <f>'DANN K-8'!H145+'SCEN. K12 No Phasing+CSP'!H145</f>
        <v>83985</v>
      </c>
    </row>
    <row r="146" spans="1:8" ht="15.75" customHeight="1" x14ac:dyDescent="0.3">
      <c r="A146" s="49" t="s">
        <v>125</v>
      </c>
      <c r="B146" s="30">
        <f>'DANN K-8'!B146+'SCEN. K12 No Phasing+CSP'!B146</f>
        <v>2970</v>
      </c>
      <c r="C146" s="30">
        <f>'DANN K-8'!C146+'SCEN. K12 No Phasing+CSP'!C146</f>
        <v>3465</v>
      </c>
      <c r="D146" s="30">
        <f>'DANN K-8'!D146+'SCEN. K12 No Phasing+CSP'!D146</f>
        <v>7496</v>
      </c>
      <c r="E146" s="30">
        <f>'DANN K-8'!E146+'SCEN. K12 No Phasing+CSP'!E146</f>
        <v>8903</v>
      </c>
      <c r="F146" s="30">
        <f>'DANN K-8'!F146+'SCEN. K12 No Phasing+CSP'!F146</f>
        <v>10430</v>
      </c>
      <c r="G146" s="30">
        <f>'DANN K-8'!G146+'SCEN. K12 No Phasing+CSP'!G146</f>
        <v>11525</v>
      </c>
      <c r="H146" s="30">
        <f>'DANN K-8'!H146+'SCEN. K12 No Phasing+CSP'!H146</f>
        <v>11725</v>
      </c>
    </row>
    <row r="147" spans="1:8" ht="15.75" customHeight="1" x14ac:dyDescent="0.3">
      <c r="A147" s="49" t="s">
        <v>130</v>
      </c>
      <c r="B147" s="30">
        <f>'DANN K-8'!B147+'SCEN. K12 No Phasing+CSP'!B147</f>
        <v>7920</v>
      </c>
      <c r="C147" s="30">
        <f>'DANN K-8'!C147+'SCEN. K12 No Phasing+CSP'!C147</f>
        <v>8415</v>
      </c>
      <c r="D147" s="30">
        <f>'DANN K-8'!D147+'SCEN. K12 No Phasing+CSP'!D147</f>
        <v>16866</v>
      </c>
      <c r="E147" s="30">
        <f>'DANN K-8'!E147+'SCEN. K12 No Phasing+CSP'!E147</f>
        <v>19413</v>
      </c>
      <c r="F147" s="30">
        <f>'DANN K-8'!F147+'SCEN. K12 No Phasing+CSP'!F147</f>
        <v>22230</v>
      </c>
      <c r="G147" s="30">
        <f>'DANN K-8'!G147+'SCEN. K12 No Phasing+CSP'!G147</f>
        <v>24075</v>
      </c>
      <c r="H147" s="30">
        <f>'DANN K-8'!H147+'SCEN. K12 No Phasing+CSP'!H147</f>
        <v>24525</v>
      </c>
    </row>
    <row r="148" spans="1:8" ht="15.75" customHeight="1" x14ac:dyDescent="0.3">
      <c r="A148" s="49" t="s">
        <v>131</v>
      </c>
      <c r="B148" s="30">
        <f>'DANN K-8'!B148+'SCEN. K12 No Phasing+CSP'!B148</f>
        <v>0</v>
      </c>
      <c r="C148" s="30">
        <f>'DANN K-8'!C148+'SCEN. K12 No Phasing+CSP'!C148</f>
        <v>0</v>
      </c>
      <c r="D148" s="30">
        <f>'DANN K-8'!D148+'SCEN. K12 No Phasing+CSP'!D148</f>
        <v>22500</v>
      </c>
      <c r="E148" s="30">
        <f>'DANN K-8'!E148+'SCEN. K12 No Phasing+CSP'!E148</f>
        <v>50400</v>
      </c>
      <c r="F148" s="30">
        <f>'DANN K-8'!F148+'SCEN. K12 No Phasing+CSP'!F148</f>
        <v>84150</v>
      </c>
      <c r="G148" s="30">
        <f>'DANN K-8'!G148+'SCEN. K12 No Phasing+CSP'!G148</f>
        <v>117900</v>
      </c>
      <c r="H148" s="30">
        <f>'DANN K-8'!H148+'SCEN. K12 No Phasing+CSP'!H148</f>
        <v>129150</v>
      </c>
    </row>
    <row r="149" spans="1:8" ht="15.75" customHeight="1" x14ac:dyDescent="0.3">
      <c r="A149" s="50" t="s">
        <v>132</v>
      </c>
      <c r="B149" s="30">
        <f>'DANN K-8'!B149+'SCEN. K12 No Phasing+CSP'!B149</f>
        <v>35640</v>
      </c>
      <c r="C149" s="30">
        <f>'DANN K-8'!C149+'SCEN. K12 No Phasing+CSP'!C149</f>
        <v>36630</v>
      </c>
      <c r="D149" s="30">
        <f>'DANN K-8'!D149+'SCEN. K12 No Phasing+CSP'!D149</f>
        <v>81325</v>
      </c>
      <c r="E149" s="30">
        <f>'DANN K-8'!E149+'SCEN. K12 No Phasing+CSP'!E149</f>
        <v>93220</v>
      </c>
      <c r="F149" s="30">
        <f>'DANN K-8'!F149+'SCEN. K12 No Phasing+CSP'!F149</f>
        <v>106615</v>
      </c>
      <c r="G149" s="30">
        <f>'DANN K-8'!G149+'SCEN. K12 No Phasing+CSP'!G149</f>
        <v>114610</v>
      </c>
      <c r="H149" s="30">
        <f>'DANN K-8'!H149+'SCEN. K12 No Phasing+CSP'!H149</f>
        <v>117110</v>
      </c>
    </row>
    <row r="150" spans="1:8" ht="15.75" customHeight="1" x14ac:dyDescent="0.3">
      <c r="A150" s="43" t="s">
        <v>127</v>
      </c>
      <c r="B150" s="44">
        <f t="shared" ref="B150:H150" si="29">SUM(B145:B149)</f>
        <v>76230</v>
      </c>
      <c r="C150" s="44">
        <f t="shared" si="29"/>
        <v>78705</v>
      </c>
      <c r="D150" s="44">
        <f t="shared" si="29"/>
        <v>188049</v>
      </c>
      <c r="E150" s="44">
        <f t="shared" si="29"/>
        <v>239817</v>
      </c>
      <c r="F150" s="44">
        <f t="shared" si="29"/>
        <v>300315</v>
      </c>
      <c r="G150" s="44">
        <f t="shared" si="29"/>
        <v>350445</v>
      </c>
      <c r="H150" s="44">
        <f t="shared" si="29"/>
        <v>366495</v>
      </c>
    </row>
    <row r="151" spans="1:8" ht="15.75" customHeight="1" x14ac:dyDescent="0.3">
      <c r="A151" s="8"/>
      <c r="B151" s="45"/>
      <c r="C151" s="45"/>
      <c r="D151" s="45"/>
      <c r="E151" s="45"/>
      <c r="F151" s="45"/>
      <c r="G151" s="45"/>
      <c r="H151" s="45"/>
    </row>
    <row r="152" spans="1:8" ht="15.75" customHeight="1" x14ac:dyDescent="0.3">
      <c r="A152" s="48" t="s">
        <v>133</v>
      </c>
      <c r="B152" s="46" t="str">
        <f>B1</f>
        <v>26-27</v>
      </c>
      <c r="C152" s="46" t="str">
        <f t="shared" ref="C152:H152" si="30">C1</f>
        <v>27-28</v>
      </c>
      <c r="D152" s="46" t="str">
        <f t="shared" si="30"/>
        <v>28-29</v>
      </c>
      <c r="E152" s="46" t="str">
        <f t="shared" si="30"/>
        <v>29-30</v>
      </c>
      <c r="F152" s="46" t="str">
        <f t="shared" si="30"/>
        <v>30-31</v>
      </c>
      <c r="G152" s="46" t="str">
        <f t="shared" si="30"/>
        <v>31-32</v>
      </c>
      <c r="H152" s="46" t="str">
        <f t="shared" si="30"/>
        <v>32-33</v>
      </c>
    </row>
    <row r="153" spans="1:8" ht="15.75" customHeight="1" x14ac:dyDescent="0.3">
      <c r="A153" s="51" t="s">
        <v>134</v>
      </c>
      <c r="B153" s="30">
        <f>'DANN K-8'!B153+'SCEN. K12 No Phasing+CSP'!B153</f>
        <v>13260</v>
      </c>
      <c r="C153" s="30">
        <f>'DANN K-8'!C153+'SCEN. K12 No Phasing+CSP'!C153</f>
        <v>13525.2</v>
      </c>
      <c r="D153" s="30">
        <f>'DANN K-8'!D153+'SCEN. K12 No Phasing+CSP'!D153</f>
        <v>33295.703999999998</v>
      </c>
      <c r="E153" s="30">
        <f>'DANN K-8'!E153+'SCEN. K12 No Phasing+CSP'!E153</f>
        <v>33961.61808</v>
      </c>
      <c r="F153" s="30">
        <f>'DANN K-8'!F153+'SCEN. K12 No Phasing+CSP'!F153</f>
        <v>34640.8504416</v>
      </c>
      <c r="G153" s="30">
        <f>'DANN K-8'!G153+'SCEN. K12 No Phasing+CSP'!G153</f>
        <v>35333.667450432004</v>
      </c>
      <c r="H153" s="30">
        <f>'DANN K-8'!H153+'SCEN. K12 No Phasing+CSP'!H153</f>
        <v>35747.538570432007</v>
      </c>
    </row>
    <row r="154" spans="1:8" ht="15.75" customHeight="1" x14ac:dyDescent="0.3">
      <c r="A154" s="49" t="s">
        <v>135</v>
      </c>
      <c r="B154" s="30">
        <f>'DANN K-8'!B154+'SCEN. K12 No Phasing+CSP'!B154</f>
        <v>297000</v>
      </c>
      <c r="C154" s="30">
        <f>'DANN K-8'!C154+'SCEN. K12 No Phasing+CSP'!C154</f>
        <v>306900</v>
      </c>
      <c r="D154" s="30">
        <f>'DANN K-8'!D154+'SCEN. K12 No Phasing+CSP'!D154</f>
        <v>539568</v>
      </c>
      <c r="E154" s="30">
        <f>'DANN K-8'!E154+'SCEN. K12 No Phasing+CSP'!E154</f>
        <v>601974</v>
      </c>
      <c r="F154" s="30">
        <f>'DANN K-8'!F154+'SCEN. K12 No Phasing+CSP'!F154</f>
        <v>671940</v>
      </c>
      <c r="G154" s="30">
        <f>'DANN K-8'!G154+'SCEN. K12 No Phasing+CSP'!G154</f>
        <v>714690</v>
      </c>
      <c r="H154" s="30">
        <f>'DANN K-8'!H154+'SCEN. K12 No Phasing+CSP'!H154</f>
        <v>727290</v>
      </c>
    </row>
    <row r="155" spans="1:8" ht="15.75" customHeight="1" x14ac:dyDescent="0.3">
      <c r="A155" s="49" t="s">
        <v>136</v>
      </c>
      <c r="B155" s="30">
        <f>'DANN K-8'!B155+'SCEN. K12 No Phasing+CSP'!B155</f>
        <v>51000</v>
      </c>
      <c r="C155" s="30">
        <f>'DANN K-8'!C155+'SCEN. K12 No Phasing+CSP'!C155</f>
        <v>52050</v>
      </c>
      <c r="D155" s="30">
        <f>'DANN K-8'!D155+'SCEN. K12 No Phasing+CSP'!D155</f>
        <v>116200</v>
      </c>
      <c r="E155" s="30">
        <f>'DANN K-8'!E155+'SCEN. K12 No Phasing+CSP'!E155</f>
        <v>140820</v>
      </c>
      <c r="F155" s="30">
        <f>'DANN K-8'!F155+'SCEN. K12 No Phasing+CSP'!F155</f>
        <v>167627.4</v>
      </c>
      <c r="G155" s="30">
        <f>'DANN K-8'!G155+'SCEN. K12 No Phasing+CSP'!G155</f>
        <v>176821.948</v>
      </c>
      <c r="H155" s="30">
        <f>'DANN K-8'!H155+'SCEN. K12 No Phasing+CSP'!H155</f>
        <v>191553.38696</v>
      </c>
    </row>
    <row r="156" spans="1:8" ht="15.75" customHeight="1" x14ac:dyDescent="0.3">
      <c r="A156" s="49" t="s">
        <v>137</v>
      </c>
      <c r="B156" s="30">
        <f>'DANN K-8'!B156+'SCEN. K12 No Phasing+CSP'!B156</f>
        <v>0</v>
      </c>
      <c r="C156" s="30">
        <f>'DANN K-8'!C156+'SCEN. K12 No Phasing+CSP'!C156</f>
        <v>0</v>
      </c>
      <c r="D156" s="30">
        <f>'DANN K-8'!D156+'SCEN. K12 No Phasing+CSP'!D156</f>
        <v>0</v>
      </c>
      <c r="E156" s="30">
        <f>'DANN K-8'!E156+'SCEN. K12 No Phasing+CSP'!E156</f>
        <v>0</v>
      </c>
      <c r="F156" s="30">
        <f>'DANN K-8'!F156+'SCEN. K12 No Phasing+CSP'!F156</f>
        <v>0</v>
      </c>
      <c r="G156" s="30">
        <f>'DANN K-8'!G156+'SCEN. K12 No Phasing+CSP'!G156</f>
        <v>0</v>
      </c>
      <c r="H156" s="30">
        <f>'DANN K-8'!H156+'SCEN. K12 No Phasing+CSP'!H156</f>
        <v>0</v>
      </c>
    </row>
    <row r="157" spans="1:8" ht="15.75" customHeight="1" x14ac:dyDescent="0.3">
      <c r="A157" s="49" t="s">
        <v>138</v>
      </c>
      <c r="B157" s="30">
        <f>'DANN K-8'!B157+'SCEN. K12 No Phasing+CSP'!B157</f>
        <v>46955.700000000004</v>
      </c>
      <c r="C157" s="30">
        <f>'DANN K-8'!C157+'SCEN. K12 No Phasing+CSP'!C157</f>
        <v>47896.200000000004</v>
      </c>
      <c r="D157" s="30">
        <f>'DANN K-8'!D157+'SCEN. K12 No Phasing+CSP'!D157</f>
        <v>92907.231074999989</v>
      </c>
      <c r="E157" s="30">
        <f>'DANN K-8'!E157+'SCEN. K12 No Phasing+CSP'!E157</f>
        <v>106629.18764624998</v>
      </c>
      <c r="F157" s="30">
        <f>'DANN K-8'!F157+'SCEN. K12 No Phasing+CSP'!F157</f>
        <v>122551.36820121092</v>
      </c>
      <c r="G157" s="30">
        <f>'DANN K-8'!G157+'SCEN. K12 No Phasing+CSP'!G157</f>
        <v>133408.64113685154</v>
      </c>
      <c r="H157" s="30">
        <f>'DANN K-8'!H157+'SCEN. K12 No Phasing+CSP'!H157</f>
        <v>138198.0363565647</v>
      </c>
    </row>
    <row r="158" spans="1:8" ht="15.75" customHeight="1" x14ac:dyDescent="0.3">
      <c r="A158" s="49" t="s">
        <v>139</v>
      </c>
      <c r="B158" s="30">
        <f>'DANN K-8'!B158+'SCEN. K12 No Phasing+CSP'!B158</f>
        <v>46955.700000000004</v>
      </c>
      <c r="C158" s="30">
        <f>'DANN K-8'!C158+'SCEN. K12 No Phasing+CSP'!C158</f>
        <v>47896.200000000004</v>
      </c>
      <c r="D158" s="30">
        <f>'DANN K-8'!D158+'SCEN. K12 No Phasing+CSP'!D158</f>
        <v>92907.231074999989</v>
      </c>
      <c r="E158" s="30">
        <f>'DANN K-8'!E158+'SCEN. K12 No Phasing+CSP'!E158</f>
        <v>106629.18764624998</v>
      </c>
      <c r="F158" s="30">
        <f>'DANN K-8'!F158+'SCEN. K12 No Phasing+CSP'!F158</f>
        <v>122551.36820121092</v>
      </c>
      <c r="G158" s="30">
        <f>'DANN K-8'!G158+'SCEN. K12 No Phasing+CSP'!G158</f>
        <v>133408.64113685154</v>
      </c>
      <c r="H158" s="30">
        <f>'DANN K-8'!H158+'SCEN. K12 No Phasing+CSP'!H158</f>
        <v>138198.0363565647</v>
      </c>
    </row>
    <row r="159" spans="1:8" ht="15.75" customHeight="1" x14ac:dyDescent="0.3">
      <c r="A159" s="50" t="s">
        <v>140</v>
      </c>
      <c r="B159" s="30">
        <f>'DANN K-8'!B159+'SCEN. K12 No Phasing+CSP'!B159</f>
        <v>0</v>
      </c>
      <c r="C159" s="30">
        <f>'DANN K-8'!C159+'SCEN. K12 No Phasing+CSP'!C159</f>
        <v>0</v>
      </c>
      <c r="D159" s="30">
        <f>'DANN K-8'!D159+'SCEN. K12 No Phasing+CSP'!D159</f>
        <v>6188</v>
      </c>
      <c r="E159" s="30">
        <f>'DANN K-8'!E159+'SCEN. K12 No Phasing+CSP'!E159</f>
        <v>7784</v>
      </c>
      <c r="F159" s="30">
        <f>'DANN K-8'!F159+'SCEN. K12 No Phasing+CSP'!F159</f>
        <v>9590</v>
      </c>
      <c r="G159" s="30">
        <f>'DANN K-8'!G159+'SCEN. K12 No Phasing+CSP'!G159</f>
        <v>10640</v>
      </c>
      <c r="H159" s="30">
        <f>'DANN K-8'!H159+'SCEN. K12 No Phasing+CSP'!H159</f>
        <v>10990</v>
      </c>
    </row>
    <row r="160" spans="1:8" ht="15.75" customHeight="1" x14ac:dyDescent="0.3">
      <c r="A160" s="43" t="s">
        <v>127</v>
      </c>
      <c r="B160" s="44">
        <f t="shared" ref="B160:H160" si="31">SUM(B153:B159)</f>
        <v>455171.4</v>
      </c>
      <c r="C160" s="44">
        <f t="shared" si="31"/>
        <v>468267.60000000003</v>
      </c>
      <c r="D160" s="44">
        <f t="shared" si="31"/>
        <v>881066.16615000006</v>
      </c>
      <c r="E160" s="44">
        <f t="shared" si="31"/>
        <v>997797.99337250006</v>
      </c>
      <c r="F160" s="44">
        <f t="shared" si="31"/>
        <v>1128900.9868440218</v>
      </c>
      <c r="G160" s="44">
        <f t="shared" si="31"/>
        <v>1204302.8977241351</v>
      </c>
      <c r="H160" s="44">
        <f t="shared" si="31"/>
        <v>1241976.9982435612</v>
      </c>
    </row>
    <row r="161" spans="1:8" ht="15.75" customHeight="1" x14ac:dyDescent="0.3">
      <c r="A161" s="8"/>
      <c r="B161" s="45"/>
      <c r="C161" s="45"/>
      <c r="D161" s="45"/>
      <c r="E161" s="45"/>
      <c r="F161" s="45"/>
      <c r="G161" s="45"/>
      <c r="H161" s="45"/>
    </row>
    <row r="162" spans="1:8" ht="15.75" customHeight="1" x14ac:dyDescent="0.3">
      <c r="A162" s="48" t="s">
        <v>141</v>
      </c>
      <c r="B162" s="46" t="str">
        <f>B1</f>
        <v>26-27</v>
      </c>
      <c r="C162" s="46" t="str">
        <f t="shared" ref="C162:H162" si="32">C1</f>
        <v>27-28</v>
      </c>
      <c r="D162" s="46" t="str">
        <f t="shared" si="32"/>
        <v>28-29</v>
      </c>
      <c r="E162" s="46" t="str">
        <f t="shared" si="32"/>
        <v>29-30</v>
      </c>
      <c r="F162" s="46" t="str">
        <f t="shared" si="32"/>
        <v>30-31</v>
      </c>
      <c r="G162" s="46" t="str">
        <f t="shared" si="32"/>
        <v>31-32</v>
      </c>
      <c r="H162" s="46" t="str">
        <f t="shared" si="32"/>
        <v>32-33</v>
      </c>
    </row>
    <row r="163" spans="1:8" ht="15.75" customHeight="1" x14ac:dyDescent="0.3">
      <c r="A163" s="51" t="s">
        <v>134</v>
      </c>
      <c r="B163" s="30">
        <f>'DANN K-8'!B163+'SCEN. K12 No Phasing+CSP'!B163</f>
        <v>58500</v>
      </c>
      <c r="C163" s="30">
        <f>'DANN K-8'!C163+'SCEN. K12 No Phasing+CSP'!C163</f>
        <v>1669000</v>
      </c>
      <c r="D163" s="30">
        <f>'DANN K-8'!D163+'SCEN. K12 No Phasing+CSP'!D163</f>
        <v>4500</v>
      </c>
      <c r="E163" s="30">
        <f>'DANN K-8'!E163+'SCEN. K12 No Phasing+CSP'!E163</f>
        <v>5000</v>
      </c>
      <c r="F163" s="30">
        <f>'DANN K-8'!F163+'SCEN. K12 No Phasing+CSP'!F163</f>
        <v>5500</v>
      </c>
      <c r="G163" s="30">
        <f>'DANN K-8'!G163+'SCEN. K12 No Phasing+CSP'!G163</f>
        <v>6000</v>
      </c>
      <c r="H163" s="30">
        <f>'DANN K-8'!H163+'SCEN. K12 No Phasing+CSP'!H163</f>
        <v>6000</v>
      </c>
    </row>
    <row r="164" spans="1:8" ht="15.75" customHeight="1" x14ac:dyDescent="0.3">
      <c r="A164" s="49" t="s">
        <v>142</v>
      </c>
      <c r="B164" s="30">
        <f>'DANN K-8'!B164+'SCEN. K12 No Phasing+CSP'!B164</f>
        <v>0</v>
      </c>
      <c r="C164" s="30">
        <f>'DANN K-8'!C164+'SCEN. K12 No Phasing+CSP'!C164</f>
        <v>0</v>
      </c>
      <c r="D164" s="30">
        <f>'DANN K-8'!D164+'SCEN. K12 No Phasing+CSP'!D164</f>
        <v>0</v>
      </c>
      <c r="E164" s="30">
        <f>'DANN K-8'!E164+'SCEN. K12 No Phasing+CSP'!E164</f>
        <v>0</v>
      </c>
      <c r="F164" s="30">
        <f>'DANN K-8'!F164+'SCEN. K12 No Phasing+CSP'!F164</f>
        <v>0</v>
      </c>
      <c r="G164" s="30">
        <f>'DANN K-8'!G164+'SCEN. K12 No Phasing+CSP'!G164</f>
        <v>0</v>
      </c>
      <c r="H164" s="30">
        <f>'DANN K-8'!H164+'SCEN. K12 No Phasing+CSP'!H164</f>
        <v>0</v>
      </c>
    </row>
    <row r="165" spans="1:8" ht="15.75" customHeight="1" x14ac:dyDescent="0.3">
      <c r="A165" s="49" t="s">
        <v>143</v>
      </c>
      <c r="B165" s="30">
        <f>'DANN K-8'!B165+'SCEN. K12 No Phasing+CSP'!B165</f>
        <v>493614</v>
      </c>
      <c r="C165" s="30">
        <f>'DANN K-8'!C165+'SCEN. K12 No Phasing+CSP'!C165</f>
        <v>501514.2</v>
      </c>
      <c r="D165" s="30">
        <f>'DANN K-8'!D165+'SCEN. K12 No Phasing+CSP'!D165</f>
        <v>964503.52</v>
      </c>
      <c r="E165" s="30">
        <f>'DANN K-8'!E165+'SCEN. K12 No Phasing+CSP'!E165</f>
        <v>1095053.6600000001</v>
      </c>
      <c r="F165" s="30">
        <f>'DANN K-8'!F165+'SCEN. K12 No Phasing+CSP'!F165</f>
        <v>1241568.2999999998</v>
      </c>
      <c r="G165" s="30">
        <f>'DANN K-8'!G165+'SCEN. K12 No Phasing+CSP'!G165</f>
        <v>1334897.5</v>
      </c>
      <c r="H165" s="30">
        <f>'DANN K-8'!H165+'SCEN. K12 No Phasing+CSP'!H165</f>
        <v>1375900.2474999998</v>
      </c>
    </row>
    <row r="166" spans="1:8" ht="15.75" customHeight="1" x14ac:dyDescent="0.3">
      <c r="A166" s="49" t="s">
        <v>144</v>
      </c>
      <c r="B166" s="30">
        <f>'DANN K-8'!B166+'SCEN. K12 No Phasing+CSP'!B166</f>
        <v>28800</v>
      </c>
      <c r="C166" s="30">
        <f>'DANN K-8'!C166+'SCEN. K12 No Phasing+CSP'!C166</f>
        <v>29664</v>
      </c>
      <c r="D166" s="30">
        <f>'DANN K-8'!D166+'SCEN. K12 No Phasing+CSP'!D166</f>
        <v>61513.919999999998</v>
      </c>
      <c r="E166" s="30">
        <f>'DANN K-8'!E166+'SCEN. K12 No Phasing+CSP'!E166</f>
        <v>68670.537600000011</v>
      </c>
      <c r="F166" s="30">
        <f>'DANN K-8'!F166+'SCEN. K12 No Phasing+CSP'!F166</f>
        <v>77774.653728000005</v>
      </c>
      <c r="G166" s="30">
        <f>'DANN K-8'!G166+'SCEN. K12 No Phasing+CSP'!G166</f>
        <v>82587.093339840008</v>
      </c>
      <c r="H166" s="30">
        <f>'DANN K-8'!H166+'SCEN. K12 No Phasing+CSP'!H166</f>
        <v>87428.70614003521</v>
      </c>
    </row>
    <row r="167" spans="1:8" ht="15.75" customHeight="1" x14ac:dyDescent="0.3">
      <c r="A167" s="49" t="s">
        <v>145</v>
      </c>
      <c r="B167" s="30">
        <f>'DANN K-8'!B167+'SCEN. K12 No Phasing+CSP'!B167</f>
        <v>90125</v>
      </c>
      <c r="C167" s="30">
        <f>'DANN K-8'!C167+'SCEN. K12 No Phasing+CSP'!C167</f>
        <v>92828.75</v>
      </c>
      <c r="D167" s="30">
        <f>'DANN K-8'!D167+'SCEN. K12 No Phasing+CSP'!D167</f>
        <v>65000</v>
      </c>
      <c r="E167" s="30">
        <f>'DANN K-8'!E167+'SCEN. K12 No Phasing+CSP'!E167</f>
        <v>111950</v>
      </c>
      <c r="F167" s="30">
        <f>'DANN K-8'!F167+'SCEN. K12 No Phasing+CSP'!F167</f>
        <v>116208.5</v>
      </c>
      <c r="G167" s="30">
        <f>'DANN K-8'!G167+'SCEN. K12 No Phasing+CSP'!G167</f>
        <v>120639.755</v>
      </c>
      <c r="H167" s="30">
        <f>'DANN K-8'!H167+'SCEN. K12 No Phasing+CSP'!H167</f>
        <v>126671.74275</v>
      </c>
    </row>
    <row r="168" spans="1:8" ht="15.75" customHeight="1" x14ac:dyDescent="0.3">
      <c r="A168" s="49" t="s">
        <v>146</v>
      </c>
      <c r="B168" s="30">
        <f>'DANN K-8'!B168+'SCEN. K12 No Phasing+CSP'!B168</f>
        <v>35000</v>
      </c>
      <c r="C168" s="30">
        <f>'DANN K-8'!C168+'SCEN. K12 No Phasing+CSP'!C168</f>
        <v>38000</v>
      </c>
      <c r="D168" s="30">
        <f>'DANN K-8'!D168+'SCEN. K12 No Phasing+CSP'!D168</f>
        <v>45500</v>
      </c>
      <c r="E168" s="30">
        <f>'DANN K-8'!E168+'SCEN. K12 No Phasing+CSP'!E168</f>
        <v>50500</v>
      </c>
      <c r="F168" s="30">
        <f>'DANN K-8'!F168+'SCEN. K12 No Phasing+CSP'!F168</f>
        <v>56750</v>
      </c>
      <c r="G168" s="30">
        <f>'DANN K-8'!G168+'SCEN. K12 No Phasing+CSP'!G168</f>
        <v>64875</v>
      </c>
      <c r="H168" s="30">
        <f>'DANN K-8'!H168+'SCEN. K12 No Phasing+CSP'!H168</f>
        <v>73312.5</v>
      </c>
    </row>
    <row r="169" spans="1:8" ht="15.75" customHeight="1" x14ac:dyDescent="0.3">
      <c r="A169" s="49" t="s">
        <v>147</v>
      </c>
      <c r="B169" s="30">
        <f>'DANN K-8'!B169+'SCEN. K12 No Phasing+CSP'!B169</f>
        <v>49290</v>
      </c>
      <c r="C169" s="30">
        <f>'DANN K-8'!C169+'SCEN. K12 No Phasing+CSP'!C169</f>
        <v>50340</v>
      </c>
      <c r="D169" s="30">
        <f>'DANN K-8'!D169+'SCEN. K12 No Phasing+CSP'!D169</f>
        <v>95426</v>
      </c>
      <c r="E169" s="30">
        <f>'DANN K-8'!E169+'SCEN. K12 No Phasing+CSP'!E169</f>
        <v>107588</v>
      </c>
      <c r="F169" s="30">
        <f>'DANN K-8'!F169+'SCEN. K12 No Phasing+CSP'!F169</f>
        <v>121220</v>
      </c>
      <c r="G169" s="30">
        <f>'DANN K-8'!G169+'SCEN. K12 No Phasing+CSP'!G169</f>
        <v>129620</v>
      </c>
      <c r="H169" s="30">
        <f>'DANN K-8'!H169+'SCEN. K12 No Phasing+CSP'!H169</f>
        <v>132070</v>
      </c>
    </row>
    <row r="170" spans="1:8" ht="15.75" customHeight="1" x14ac:dyDescent="0.3">
      <c r="A170" s="49" t="s">
        <v>148</v>
      </c>
      <c r="B170" s="30">
        <f>'DANN K-8'!B170+'SCEN. K12 No Phasing+CSP'!B170</f>
        <v>10500</v>
      </c>
      <c r="C170" s="30">
        <f>'DANN K-8'!C170+'SCEN. K12 No Phasing+CSP'!C170</f>
        <v>11500</v>
      </c>
      <c r="D170" s="30">
        <f>'DANN K-8'!D170+'SCEN. K12 No Phasing+CSP'!D170</f>
        <v>37500</v>
      </c>
      <c r="E170" s="30">
        <f>'DANN K-8'!E170+'SCEN. K12 No Phasing+CSP'!E170</f>
        <v>36000</v>
      </c>
      <c r="F170" s="30">
        <f>'DANN K-8'!F170+'SCEN. K12 No Phasing+CSP'!F170</f>
        <v>34500</v>
      </c>
      <c r="G170" s="30">
        <f>'DANN K-8'!G170+'SCEN. K12 No Phasing+CSP'!G170</f>
        <v>33000</v>
      </c>
      <c r="H170" s="30">
        <f>'DANN K-8'!H170+'SCEN. K12 No Phasing+CSP'!H170</f>
        <v>30500</v>
      </c>
    </row>
    <row r="171" spans="1:8" ht="15.75" customHeight="1" x14ac:dyDescent="0.3">
      <c r="A171" s="50" t="s">
        <v>149</v>
      </c>
      <c r="B171" s="30">
        <f>'DANN K-8'!B171+'SCEN. K12 No Phasing+CSP'!B171</f>
        <v>117389.25</v>
      </c>
      <c r="C171" s="30">
        <f>'DANN K-8'!C171+'SCEN. K12 No Phasing+CSP'!C171</f>
        <v>120322.125</v>
      </c>
      <c r="D171" s="30">
        <f>'DANN K-8'!D171+'SCEN. K12 No Phasing+CSP'!D171</f>
        <v>233457.00581249996</v>
      </c>
      <c r="E171" s="30">
        <f>'DANN K-8'!E171+'SCEN. K12 No Phasing+CSP'!E171</f>
        <v>268407.27669374994</v>
      </c>
      <c r="F171" s="30">
        <f>'DANN K-8'!F171+'SCEN. K12 No Phasing+CSP'!F171</f>
        <v>308885.68889560539</v>
      </c>
      <c r="G171" s="30">
        <f>'DANN K-8'!G171+'SCEN. K12 No Phasing+CSP'!G171</f>
        <v>336731.3404445214</v>
      </c>
      <c r="H171" s="30">
        <f>'DANN K-8'!H171+'SCEN. K12 No Phasing+CSP'!H171</f>
        <v>352025.15630886407</v>
      </c>
    </row>
    <row r="172" spans="1:8" ht="15.75" customHeight="1" x14ac:dyDescent="0.3">
      <c r="A172" s="43" t="s">
        <v>127</v>
      </c>
      <c r="B172" s="44">
        <f t="shared" ref="B172:H172" si="33">SUM(B163:B171)</f>
        <v>883218.25</v>
      </c>
      <c r="C172" s="44">
        <f t="shared" si="33"/>
        <v>2513169.0750000002</v>
      </c>
      <c r="D172" s="44">
        <f t="shared" si="33"/>
        <v>1507400.4458124998</v>
      </c>
      <c r="E172" s="44">
        <f t="shared" si="33"/>
        <v>1743169.47429375</v>
      </c>
      <c r="F172" s="44">
        <f t="shared" si="33"/>
        <v>1962407.1426236052</v>
      </c>
      <c r="G172" s="44">
        <f t="shared" si="33"/>
        <v>2108350.6887843614</v>
      </c>
      <c r="H172" s="44">
        <f t="shared" si="33"/>
        <v>2183908.3526988993</v>
      </c>
    </row>
    <row r="173" spans="1:8" ht="15.75" customHeight="1" x14ac:dyDescent="0.3">
      <c r="A173" s="8"/>
      <c r="B173" s="45"/>
      <c r="C173" s="45"/>
      <c r="D173" s="45"/>
      <c r="E173" s="45"/>
      <c r="F173" s="45"/>
      <c r="G173" s="45"/>
      <c r="H173" s="45"/>
    </row>
    <row r="174" spans="1:8" ht="15.75" customHeight="1" x14ac:dyDescent="0.3">
      <c r="A174" s="48" t="s">
        <v>150</v>
      </c>
      <c r="B174" s="46" t="str">
        <f>B1</f>
        <v>26-27</v>
      </c>
      <c r="C174" s="46" t="str">
        <f t="shared" ref="C174:H174" si="34">C1</f>
        <v>27-28</v>
      </c>
      <c r="D174" s="46" t="str">
        <f t="shared" si="34"/>
        <v>28-29</v>
      </c>
      <c r="E174" s="46" t="str">
        <f t="shared" si="34"/>
        <v>29-30</v>
      </c>
      <c r="F174" s="46" t="str">
        <f t="shared" si="34"/>
        <v>30-31</v>
      </c>
      <c r="G174" s="46" t="str">
        <f t="shared" si="34"/>
        <v>31-32</v>
      </c>
      <c r="H174" s="46" t="str">
        <f t="shared" si="34"/>
        <v>32-33</v>
      </c>
    </row>
    <row r="175" spans="1:8" ht="15.75" customHeight="1" x14ac:dyDescent="0.3">
      <c r="A175" s="51" t="s">
        <v>151</v>
      </c>
      <c r="B175" s="30">
        <f>'DANN K-8'!B175+'SCEN. K12 No Phasing+CSP'!B175</f>
        <v>15500</v>
      </c>
      <c r="C175" s="30">
        <f>'DANN K-8'!C175+'SCEN. K12 No Phasing+CSP'!C175</f>
        <v>15655</v>
      </c>
      <c r="D175" s="30">
        <f>'DANN K-8'!D175+'SCEN. K12 No Phasing+CSP'!D175</f>
        <v>42331.55</v>
      </c>
      <c r="E175" s="30">
        <f>'DANN K-8'!E175+'SCEN. K12 No Phasing+CSP'!E175</f>
        <v>43815.665500000003</v>
      </c>
      <c r="F175" s="30">
        <f>'DANN K-8'!F175+'SCEN. K12 No Phasing+CSP'!F175</f>
        <v>45367.662154999998</v>
      </c>
      <c r="G175" s="30">
        <f>'DANN K-8'!G175+'SCEN. K12 No Phasing+CSP'!G175</f>
        <v>46990.87077655</v>
      </c>
      <c r="H175" s="30">
        <f>'DANN K-8'!H175+'SCEN. K12 No Phasing+CSP'!H175</f>
        <v>48525.881526550002</v>
      </c>
    </row>
    <row r="176" spans="1:8" ht="15.75" customHeight="1" x14ac:dyDescent="0.3">
      <c r="A176" s="49" t="s">
        <v>152</v>
      </c>
      <c r="B176" s="30">
        <f>'DANN K-8'!B176+'SCEN. K12 No Phasing+CSP'!B176</f>
        <v>1000</v>
      </c>
      <c r="C176" s="30">
        <f>'DANN K-8'!C176+'SCEN. K12 No Phasing+CSP'!C176</f>
        <v>1100</v>
      </c>
      <c r="D176" s="30">
        <f>'DANN K-8'!D176+'SCEN. K12 No Phasing+CSP'!D176</f>
        <v>2700</v>
      </c>
      <c r="E176" s="30">
        <f>'DANN K-8'!E176+'SCEN. K12 No Phasing+CSP'!E176</f>
        <v>2800</v>
      </c>
      <c r="F176" s="30">
        <f>'DANN K-8'!F176+'SCEN. K12 No Phasing+CSP'!F176</f>
        <v>2900</v>
      </c>
      <c r="G176" s="30">
        <f>'DANN K-8'!G176+'SCEN. K12 No Phasing+CSP'!G176</f>
        <v>3000</v>
      </c>
      <c r="H176" s="30">
        <f>'DANN K-8'!H176+'SCEN. K12 No Phasing+CSP'!H176</f>
        <v>3000</v>
      </c>
    </row>
    <row r="177" spans="1:8" ht="15.75" customHeight="1" x14ac:dyDescent="0.3">
      <c r="A177" s="49" t="s">
        <v>153</v>
      </c>
      <c r="B177" s="30">
        <f>'DANN K-8'!B177+'SCEN. K12 No Phasing+CSP'!B177</f>
        <v>7000</v>
      </c>
      <c r="C177" s="30">
        <f>'DANN K-8'!C177+'SCEN. K12 No Phasing+CSP'!C177</f>
        <v>7000</v>
      </c>
      <c r="D177" s="30">
        <f>'DANN K-8'!D177+'SCEN. K12 No Phasing+CSP'!D177</f>
        <v>12000</v>
      </c>
      <c r="E177" s="30">
        <f>'DANN K-8'!E177+'SCEN. K12 No Phasing+CSP'!E177</f>
        <v>12150</v>
      </c>
      <c r="F177" s="30">
        <f>'DANN K-8'!F177+'SCEN. K12 No Phasing+CSP'!F177</f>
        <v>12304.5</v>
      </c>
      <c r="G177" s="30">
        <f>'DANN K-8'!G177+'SCEN. K12 No Phasing+CSP'!G177</f>
        <v>12463.635</v>
      </c>
      <c r="H177" s="30">
        <f>'DANN K-8'!H177+'SCEN. K12 No Phasing+CSP'!H177</f>
        <v>12627.54405</v>
      </c>
    </row>
    <row r="178" spans="1:8" ht="15.75" customHeight="1" x14ac:dyDescent="0.3">
      <c r="A178" s="49" t="s">
        <v>154</v>
      </c>
      <c r="B178" s="30">
        <f>'DANN K-8'!B178+'SCEN. K12 No Phasing+CSP'!B178</f>
        <v>35000</v>
      </c>
      <c r="C178" s="30">
        <f>'DANN K-8'!C178+'SCEN. K12 No Phasing+CSP'!C178</f>
        <v>35700</v>
      </c>
      <c r="D178" s="30">
        <f>'DANN K-8'!D178+'SCEN. K12 No Phasing+CSP'!D178</f>
        <v>72131</v>
      </c>
      <c r="E178" s="30">
        <f>'DANN K-8'!E178+'SCEN. K12 No Phasing+CSP'!E178</f>
        <v>104594.13</v>
      </c>
      <c r="F178" s="30">
        <f>'DANN K-8'!F178+'SCEN. K12 No Phasing+CSP'!F178</f>
        <v>121210.3539</v>
      </c>
      <c r="G178" s="30">
        <f>'DANN K-8'!G178+'SCEN. K12 No Phasing+CSP'!G178</f>
        <v>131380.664517</v>
      </c>
      <c r="H178" s="30">
        <f>'DANN K-8'!H178+'SCEN. K12 No Phasing+CSP'!H178</f>
        <v>134380.664517</v>
      </c>
    </row>
    <row r="179" spans="1:8" ht="15.75" customHeight="1" x14ac:dyDescent="0.3">
      <c r="A179" s="49" t="s">
        <v>155</v>
      </c>
      <c r="B179" s="30">
        <f>'DANN K-8'!B179+'SCEN. K12 No Phasing+CSP'!B179</f>
        <v>10426.950000000001</v>
      </c>
      <c r="C179" s="30">
        <f>'DANN K-8'!C179+'SCEN. K12 No Phasing+CSP'!C179</f>
        <v>10635.489000000001</v>
      </c>
      <c r="D179" s="30">
        <f>'DANN K-8'!D179+'SCEN. K12 No Phasing+CSP'!D179</f>
        <v>20885.553670000001</v>
      </c>
      <c r="E179" s="30">
        <f>'DANN K-8'!E179+'SCEN. K12 No Phasing+CSP'!E179</f>
        <v>21841.190280100003</v>
      </c>
      <c r="F179" s="30">
        <f>'DANN K-8'!F179+'SCEN. K12 No Phasing+CSP'!F179</f>
        <v>22889.185988503003</v>
      </c>
      <c r="G179" s="30">
        <f>'DANN K-8'!G179+'SCEN. K12 No Phasing+CSP'!G179</f>
        <v>23650.336568158091</v>
      </c>
      <c r="H179" s="30">
        <f>'DANN K-8'!H179+'SCEN. K12 No Phasing+CSP'!H179</f>
        <v>23787.836568158091</v>
      </c>
    </row>
    <row r="180" spans="1:8" ht="15.75" customHeight="1" x14ac:dyDescent="0.3">
      <c r="A180" s="49" t="s">
        <v>156</v>
      </c>
      <c r="B180" s="30">
        <f>'DANN K-8'!B180+'SCEN. K12 No Phasing+CSP'!B180</f>
        <v>110000</v>
      </c>
      <c r="C180" s="30">
        <f>'DANN K-8'!C180+'SCEN. K12 No Phasing+CSP'!C180</f>
        <v>121000.00000000001</v>
      </c>
      <c r="D180" s="30">
        <f>'DANN K-8'!D180+'SCEN. K12 No Phasing+CSP'!D180</f>
        <v>243100.00000000003</v>
      </c>
      <c r="E180" s="30">
        <f>'DANN K-8'!E180+'SCEN. K12 No Phasing+CSP'!E180</f>
        <v>283910.00000000006</v>
      </c>
      <c r="F180" s="30">
        <f>'DANN K-8'!F180+'SCEN. K12 No Phasing+CSP'!F180</f>
        <v>312301.00000000012</v>
      </c>
      <c r="G180" s="30">
        <f>'DANN K-8'!G180+'SCEN. K12 No Phasing+CSP'!G180</f>
        <v>343531.10000000009</v>
      </c>
      <c r="H180" s="30">
        <f>'DANN K-8'!H180+'SCEN. K12 No Phasing+CSP'!H180</f>
        <v>360168.60000000015</v>
      </c>
    </row>
    <row r="181" spans="1:8" ht="15.75" customHeight="1" x14ac:dyDescent="0.3">
      <c r="A181" s="49" t="s">
        <v>157</v>
      </c>
      <c r="B181" s="30">
        <f>'DANN K-8'!B181+'SCEN. K12 No Phasing+CSP'!B181</f>
        <v>0</v>
      </c>
      <c r="C181" s="30">
        <f>'DANN K-8'!C181+'SCEN. K12 No Phasing+CSP'!C181</f>
        <v>0</v>
      </c>
      <c r="D181" s="30">
        <f>'DANN K-8'!D181+'SCEN. K12 No Phasing+CSP'!D181</f>
        <v>0</v>
      </c>
      <c r="E181" s="30">
        <f>'DANN K-8'!E181+'SCEN. K12 No Phasing+CSP'!E181</f>
        <v>0</v>
      </c>
      <c r="F181" s="30">
        <f>'DANN K-8'!F181+'SCEN. K12 No Phasing+CSP'!F181</f>
        <v>0</v>
      </c>
      <c r="G181" s="30">
        <f>'DANN K-8'!G181+'SCEN. K12 No Phasing+CSP'!G181</f>
        <v>0</v>
      </c>
      <c r="H181" s="30">
        <f>'DANN K-8'!H181+'SCEN. K12 No Phasing+CSP'!H181</f>
        <v>0</v>
      </c>
    </row>
    <row r="182" spans="1:8" ht="15.75" customHeight="1" x14ac:dyDescent="0.3">
      <c r="A182" s="49" t="s">
        <v>159</v>
      </c>
      <c r="B182" s="30">
        <f>'DANN K-8'!B182+'SCEN. K12 No Phasing+CSP'!B182</f>
        <v>95003.999999999985</v>
      </c>
      <c r="C182" s="30">
        <f>'DANN K-8'!C182+'SCEN. K12 No Phasing+CSP'!C182</f>
        <v>96263.999999999985</v>
      </c>
      <c r="D182" s="30">
        <f>'DANN K-8'!D182+'SCEN. K12 No Phasing+CSP'!D182</f>
        <v>161172.00000000003</v>
      </c>
      <c r="E182" s="30">
        <f>'DANN K-8'!E182+'SCEN. K12 No Phasing+CSP'!E182</f>
        <v>178848</v>
      </c>
      <c r="F182" s="30">
        <f>'DANN K-8'!F182+'SCEN. K12 No Phasing+CSP'!F182</f>
        <v>198684</v>
      </c>
      <c r="G182" s="30">
        <f>'DANN K-8'!G182+'SCEN. K12 No Phasing+CSP'!G182</f>
        <v>210744</v>
      </c>
      <c r="H182" s="30">
        <f>'DANN K-8'!H182+'SCEN. K12 No Phasing+CSP'!H182</f>
        <v>214344</v>
      </c>
    </row>
    <row r="183" spans="1:8" ht="15.75" customHeight="1" x14ac:dyDescent="0.3">
      <c r="A183" s="49" t="s">
        <v>158</v>
      </c>
      <c r="B183" s="30">
        <f>'DANN K-8'!B183+'SCEN. K12 No Phasing+CSP'!B183</f>
        <v>4000</v>
      </c>
      <c r="C183" s="30">
        <f>'DANN K-8'!C183+'SCEN. K12 No Phasing+CSP'!C183</f>
        <v>4250</v>
      </c>
      <c r="D183" s="30">
        <f>'DANN K-8'!D183+'SCEN. K12 No Phasing+CSP'!D183</f>
        <v>9500</v>
      </c>
      <c r="E183" s="30">
        <f>'DANN K-8'!E183+'SCEN. K12 No Phasing+CSP'!E183</f>
        <v>9750</v>
      </c>
      <c r="F183" s="30">
        <f>'DANN K-8'!F183+'SCEN. K12 No Phasing+CSP'!F183</f>
        <v>10000</v>
      </c>
      <c r="G183" s="30">
        <f>'DANN K-8'!G183+'SCEN. K12 No Phasing+CSP'!G183</f>
        <v>10250</v>
      </c>
      <c r="H183" s="30">
        <f>'DANN K-8'!H183+'SCEN. K12 No Phasing+CSP'!H183</f>
        <v>10250</v>
      </c>
    </row>
    <row r="184" spans="1:8" ht="15.75" customHeight="1" x14ac:dyDescent="0.3">
      <c r="A184" s="49" t="s">
        <v>160</v>
      </c>
      <c r="B184" s="30">
        <f>'DANN K-8'!B184+'SCEN. K12 No Phasing+CSP'!B184</f>
        <v>1500</v>
      </c>
      <c r="C184" s="30">
        <f>'DANN K-8'!C184+'SCEN. K12 No Phasing+CSP'!C184</f>
        <v>1750</v>
      </c>
      <c r="D184" s="30">
        <f>'DANN K-8'!D184+'SCEN. K12 No Phasing+CSP'!D184</f>
        <v>4500</v>
      </c>
      <c r="E184" s="30">
        <f>'DANN K-8'!E184+'SCEN. K12 No Phasing+CSP'!E184</f>
        <v>4750</v>
      </c>
      <c r="F184" s="30">
        <f>'DANN K-8'!F184+'SCEN. K12 No Phasing+CSP'!F184</f>
        <v>5000</v>
      </c>
      <c r="G184" s="30">
        <f>'DANN K-8'!G184+'SCEN. K12 No Phasing+CSP'!G184</f>
        <v>5250</v>
      </c>
      <c r="H184" s="30">
        <f>'DANN K-8'!H184+'SCEN. K12 No Phasing+CSP'!H184</f>
        <v>5250</v>
      </c>
    </row>
    <row r="185" spans="1:8" ht="15.75" customHeight="1" x14ac:dyDescent="0.3">
      <c r="A185" s="49" t="s">
        <v>161</v>
      </c>
      <c r="B185" s="30">
        <f>'DANN K-8'!B185+'SCEN. K12 No Phasing+CSP'!B185</f>
        <v>1000</v>
      </c>
      <c r="C185" s="30">
        <f>'DANN K-8'!C185+'SCEN. K12 No Phasing+CSP'!C185</f>
        <v>1100</v>
      </c>
      <c r="D185" s="30">
        <f>'DANN K-8'!D185+'SCEN. K12 No Phasing+CSP'!D185</f>
        <v>5715</v>
      </c>
      <c r="E185" s="30">
        <f>'DANN K-8'!E185+'SCEN. K12 No Phasing+CSP'!E185</f>
        <v>2210</v>
      </c>
      <c r="F185" s="30">
        <f>'DANN K-8'!F185+'SCEN. K12 No Phasing+CSP'!F185</f>
        <v>2590</v>
      </c>
      <c r="G185" s="30">
        <f>'DANN K-8'!G185+'SCEN. K12 No Phasing+CSP'!G185</f>
        <v>2250</v>
      </c>
      <c r="H185" s="30">
        <f>'DANN K-8'!H185+'SCEN. K12 No Phasing+CSP'!H185</f>
        <v>2250</v>
      </c>
    </row>
    <row r="186" spans="1:8" ht="15.75" customHeight="1" x14ac:dyDescent="0.3">
      <c r="A186" s="49" t="s">
        <v>162</v>
      </c>
      <c r="B186" s="30">
        <f>'DANN K-8'!B186+'SCEN. K12 No Phasing+CSP'!B186</f>
        <v>19200</v>
      </c>
      <c r="C186" s="30">
        <f>'DANN K-8'!C186+'SCEN. K12 No Phasing+CSP'!C186</f>
        <v>20200</v>
      </c>
      <c r="D186" s="30">
        <f>'DANN K-8'!D186+'SCEN. K12 No Phasing+CSP'!D186</f>
        <v>34656</v>
      </c>
      <c r="E186" s="30">
        <f>'DANN K-8'!E186+'SCEN. K12 No Phasing+CSP'!E186</f>
        <v>37708</v>
      </c>
      <c r="F186" s="30">
        <f>'DANN K-8'!F186+'SCEN. K12 No Phasing+CSP'!F186</f>
        <v>41030</v>
      </c>
      <c r="G186" s="30">
        <f>'DANN K-8'!G186+'SCEN. K12 No Phasing+CSP'!G186</f>
        <v>43380</v>
      </c>
      <c r="H186" s="30">
        <f>'DANN K-8'!H186+'SCEN. K12 No Phasing+CSP'!H186</f>
        <v>43830</v>
      </c>
    </row>
    <row r="187" spans="1:8" ht="15.75" customHeight="1" x14ac:dyDescent="0.3">
      <c r="A187" s="49" t="s">
        <v>163</v>
      </c>
      <c r="B187" s="30">
        <f>'DANN K-8'!B187+'SCEN. K12 No Phasing+CSP'!B187</f>
        <v>0</v>
      </c>
      <c r="C187" s="30">
        <f>'DANN K-8'!C187+'SCEN. K12 No Phasing+CSP'!C187</f>
        <v>0</v>
      </c>
      <c r="D187" s="30">
        <f>'DANN K-8'!D187+'SCEN. K12 No Phasing+CSP'!D187</f>
        <v>0</v>
      </c>
      <c r="E187" s="30">
        <f>'DANN K-8'!E187+'SCEN. K12 No Phasing+CSP'!E187</f>
        <v>0</v>
      </c>
      <c r="F187" s="30">
        <f>'DANN K-8'!F187+'SCEN. K12 No Phasing+CSP'!F187</f>
        <v>0</v>
      </c>
      <c r="G187" s="30">
        <f>'DANN K-8'!G187+'SCEN. K12 No Phasing+CSP'!G187</f>
        <v>25000</v>
      </c>
      <c r="H187" s="30">
        <f>'DANN K-8'!H187+'SCEN. K12 No Phasing+CSP'!H187</f>
        <v>31000</v>
      </c>
    </row>
    <row r="188" spans="1:8" ht="15.75" customHeight="1" x14ac:dyDescent="0.3">
      <c r="A188" s="49" t="s">
        <v>114</v>
      </c>
      <c r="B188" s="30">
        <f>'DANN K-8'!B188+'SCEN. K12 No Phasing+CSP'!B188</f>
        <v>0</v>
      </c>
      <c r="C188" s="30">
        <f>'DANN K-8'!C188+'SCEN. K12 No Phasing+CSP'!C188</f>
        <v>0</v>
      </c>
      <c r="D188" s="30">
        <f>'DANN K-8'!D188+'SCEN. K12 No Phasing+CSP'!D188</f>
        <v>0</v>
      </c>
      <c r="E188" s="30">
        <f>'DANN K-8'!E188+'SCEN. K12 No Phasing+CSP'!E188</f>
        <v>0</v>
      </c>
      <c r="F188" s="30">
        <f>'DANN K-8'!F188+'SCEN. K12 No Phasing+CSP'!F188</f>
        <v>0</v>
      </c>
      <c r="G188" s="30">
        <f>'DANN K-8'!G188+'SCEN. K12 No Phasing+CSP'!G188</f>
        <v>0</v>
      </c>
      <c r="H188" s="30">
        <f>'DANN K-8'!H188+'SCEN. K12 No Phasing+CSP'!H188</f>
        <v>0</v>
      </c>
    </row>
    <row r="189" spans="1:8" ht="15.75" hidden="1" customHeight="1" x14ac:dyDescent="0.3">
      <c r="A189" s="49" t="s">
        <v>164</v>
      </c>
      <c r="B189" s="30">
        <f>'DANN K-8'!B189+'SCEN. K12 No Phasing+CSP'!B189</f>
        <v>0</v>
      </c>
      <c r="C189" s="30">
        <f>'DANN K-8'!C189+'SCEN. K12 No Phasing+CSP'!C189</f>
        <v>0</v>
      </c>
      <c r="D189" s="30">
        <f>'DANN K-8'!D189+'SCEN. K12 No Phasing+CSP'!D189</f>
        <v>0</v>
      </c>
      <c r="E189" s="30">
        <f>'DANN K-8'!E189+'SCEN. K12 No Phasing+CSP'!E189</f>
        <v>0</v>
      </c>
      <c r="F189" s="30">
        <f>'DANN K-8'!F189+'SCEN. K12 No Phasing+CSP'!F189</f>
        <v>0</v>
      </c>
      <c r="G189" s="30">
        <f>'DANN K-8'!G189+'SCEN. K12 No Phasing+CSP'!G189</f>
        <v>0</v>
      </c>
      <c r="H189" s="30">
        <f>'DANN K-8'!H189+'SCEN. K12 No Phasing+CSP'!H189</f>
        <v>0</v>
      </c>
    </row>
    <row r="190" spans="1:8" ht="15.75" hidden="1" customHeight="1" x14ac:dyDescent="0.3">
      <c r="A190" s="49" t="s">
        <v>165</v>
      </c>
      <c r="B190" s="30">
        <f>'DANN K-8'!B190+'SCEN. K12 No Phasing+CSP'!B190</f>
        <v>0</v>
      </c>
      <c r="C190" s="30">
        <f>'DANN K-8'!C190+'SCEN. K12 No Phasing+CSP'!C190</f>
        <v>0</v>
      </c>
      <c r="D190" s="30">
        <f>'DANN K-8'!D190+'SCEN. K12 No Phasing+CSP'!D190</f>
        <v>0</v>
      </c>
      <c r="E190" s="30">
        <f>'DANN K-8'!E190+'SCEN. K12 No Phasing+CSP'!E190</f>
        <v>0</v>
      </c>
      <c r="F190" s="30">
        <f>'DANN K-8'!F190+'SCEN. K12 No Phasing+CSP'!F190</f>
        <v>0</v>
      </c>
      <c r="G190" s="30">
        <f>'DANN K-8'!G190+'SCEN. K12 No Phasing+CSP'!G190</f>
        <v>0</v>
      </c>
      <c r="H190" s="30">
        <f>'DANN K-8'!H190+'SCEN. K12 No Phasing+CSP'!H190</f>
        <v>0</v>
      </c>
    </row>
    <row r="191" spans="1:8" ht="15.75" hidden="1" customHeight="1" x14ac:dyDescent="0.3">
      <c r="A191" s="49" t="s">
        <v>166</v>
      </c>
      <c r="B191" s="30">
        <f>'DANN K-8'!B191+'SCEN. K12 No Phasing+CSP'!B191</f>
        <v>0</v>
      </c>
      <c r="C191" s="30">
        <f>'DANN K-8'!C191+'SCEN. K12 No Phasing+CSP'!C191</f>
        <v>0</v>
      </c>
      <c r="D191" s="30">
        <f>'DANN K-8'!D191+'SCEN. K12 No Phasing+CSP'!D191</f>
        <v>0</v>
      </c>
      <c r="E191" s="30">
        <f>'DANN K-8'!E191+'SCEN. K12 No Phasing+CSP'!E191</f>
        <v>0</v>
      </c>
      <c r="F191" s="30">
        <f>'DANN K-8'!F191+'SCEN. K12 No Phasing+CSP'!F191</f>
        <v>0</v>
      </c>
      <c r="G191" s="30">
        <f>'DANN K-8'!G191+'SCEN. K12 No Phasing+CSP'!G191</f>
        <v>0</v>
      </c>
      <c r="H191" s="30">
        <f>'DANN K-8'!H191+'SCEN. K12 No Phasing+CSP'!H191</f>
        <v>0</v>
      </c>
    </row>
    <row r="192" spans="1:8" ht="15.75" customHeight="1" x14ac:dyDescent="0.3">
      <c r="A192" s="49" t="s">
        <v>167</v>
      </c>
      <c r="B192" s="30">
        <f>'DANN K-8'!B192+'SCEN. K12 No Phasing+CSP'!B192</f>
        <v>350000</v>
      </c>
      <c r="C192" s="30">
        <f>'DANN K-8'!C192+'SCEN. K12 No Phasing+CSP'!C192</f>
        <v>350000</v>
      </c>
      <c r="D192" s="30">
        <f>'DANN K-8'!D192+'SCEN. K12 No Phasing+CSP'!D192</f>
        <v>1416416</v>
      </c>
      <c r="E192" s="30">
        <f>'DANN K-8'!E192+'SCEN. K12 No Phasing+CSP'!E192</f>
        <v>1437744.32</v>
      </c>
      <c r="F192" s="30">
        <f>'DANN K-8'!F192+'SCEN. K12 No Phasing+CSP'!F192</f>
        <v>1910624</v>
      </c>
      <c r="G192" s="30">
        <f>'DANN K-8'!G192+'SCEN. K12 No Phasing+CSP'!G192</f>
        <v>1941836.48</v>
      </c>
      <c r="H192" s="30">
        <f>'DANN K-8'!H192+'SCEN. K12 No Phasing+CSP'!H192</f>
        <v>1973673.2096000002</v>
      </c>
    </row>
    <row r="193" spans="1:8" ht="15.75" customHeight="1" x14ac:dyDescent="0.3">
      <c r="A193" s="49" t="s">
        <v>168</v>
      </c>
      <c r="B193" s="30">
        <f>'DANN K-8'!B193+'SCEN. K12 No Phasing+CSP'!B193</f>
        <v>5000</v>
      </c>
      <c r="C193" s="30">
        <f>'DANN K-8'!C193+'SCEN. K12 No Phasing+CSP'!C193</f>
        <v>5000</v>
      </c>
      <c r="D193" s="30">
        <f>'DANN K-8'!D193+'SCEN. K12 No Phasing+CSP'!D193</f>
        <v>5000</v>
      </c>
      <c r="E193" s="30">
        <f>'DANN K-8'!E193+'SCEN. K12 No Phasing+CSP'!E193</f>
        <v>10000</v>
      </c>
      <c r="F193" s="30">
        <f>'DANN K-8'!F193+'SCEN. K12 No Phasing+CSP'!F193</f>
        <v>10000</v>
      </c>
      <c r="G193" s="30">
        <f>'DANN K-8'!G193+'SCEN. K12 No Phasing+CSP'!G193</f>
        <v>10000</v>
      </c>
      <c r="H193" s="30">
        <f>'DANN K-8'!H193+'SCEN. K12 No Phasing+CSP'!H193</f>
        <v>10000</v>
      </c>
    </row>
    <row r="194" spans="1:8" ht="15.75" customHeight="1" x14ac:dyDescent="0.3">
      <c r="A194" s="50" t="s">
        <v>169</v>
      </c>
      <c r="B194" s="30">
        <f>'DANN K-8'!B194+'SCEN. K12 No Phasing+CSP'!B194</f>
        <v>164344.95000000001</v>
      </c>
      <c r="C194" s="30">
        <f>'DANN K-8'!C194+'SCEN. K12 No Phasing+CSP'!C194</f>
        <v>168450.97500000001</v>
      </c>
      <c r="D194" s="30">
        <f>'DANN K-8'!D194+'SCEN. K12 No Phasing+CSP'!D194</f>
        <v>172662.24937499998</v>
      </c>
      <c r="E194" s="30">
        <f>'DANN K-8'!E194+'SCEN. K12 No Phasing+CSP'!E194</f>
        <v>262175.11207874998</v>
      </c>
      <c r="F194" s="30">
        <f>'DANN K-8'!F194+'SCEN. K12 No Phasing+CSP'!F194</f>
        <v>468302.348554453</v>
      </c>
      <c r="G194" s="30">
        <f>'DANN K-8'!G194+'SCEN. K12 No Phasing+CSP'!G194</f>
        <v>512207.5221907557</v>
      </c>
      <c r="H194" s="30">
        <f>'DANN K-8'!H194+'SCEN. K12 No Phasing+CSP'!H194</f>
        <v>536013.56201069197</v>
      </c>
    </row>
    <row r="195" spans="1:8" ht="15.75" customHeight="1" x14ac:dyDescent="0.3">
      <c r="A195" s="43" t="s">
        <v>127</v>
      </c>
      <c r="B195" s="44">
        <f t="shared" ref="B195:H195" si="35">SUM(B175:B194)</f>
        <v>818975.89999999991</v>
      </c>
      <c r="C195" s="44">
        <f t="shared" si="35"/>
        <v>838105.46400000004</v>
      </c>
      <c r="D195" s="44">
        <f t="shared" si="35"/>
        <v>2202769.3530450002</v>
      </c>
      <c r="E195" s="44">
        <f t="shared" si="35"/>
        <v>2412296.4178588502</v>
      </c>
      <c r="F195" s="44">
        <f t="shared" si="35"/>
        <v>3163203.0505979559</v>
      </c>
      <c r="G195" s="44">
        <f t="shared" si="35"/>
        <v>3321934.6090524639</v>
      </c>
      <c r="H195" s="44">
        <f t="shared" si="35"/>
        <v>3409101.2982724006</v>
      </c>
    </row>
    <row r="196" spans="1:8" ht="15.75" customHeight="1" x14ac:dyDescent="0.3">
      <c r="A196" s="8"/>
      <c r="B196" s="45"/>
      <c r="C196" s="45"/>
      <c r="D196" s="45"/>
      <c r="E196" s="45"/>
      <c r="F196" s="45"/>
      <c r="G196" s="45"/>
      <c r="H196" s="45"/>
    </row>
    <row r="197" spans="1:8" ht="15.75" customHeight="1" x14ac:dyDescent="0.3">
      <c r="A197" s="48" t="s">
        <v>172</v>
      </c>
      <c r="B197" s="46" t="str">
        <f>B1</f>
        <v>26-27</v>
      </c>
      <c r="C197" s="46" t="str">
        <f t="shared" ref="C197:H197" si="36">C1</f>
        <v>27-28</v>
      </c>
      <c r="D197" s="46" t="str">
        <f t="shared" si="36"/>
        <v>28-29</v>
      </c>
      <c r="E197" s="46" t="str">
        <f t="shared" si="36"/>
        <v>29-30</v>
      </c>
      <c r="F197" s="46" t="str">
        <f t="shared" si="36"/>
        <v>30-31</v>
      </c>
      <c r="G197" s="46" t="str">
        <f t="shared" si="36"/>
        <v>31-32</v>
      </c>
      <c r="H197" s="46" t="str">
        <f t="shared" si="36"/>
        <v>32-33</v>
      </c>
    </row>
    <row r="198" spans="1:8" ht="15.75" customHeight="1" x14ac:dyDescent="0.3">
      <c r="A198" s="51" t="s">
        <v>174</v>
      </c>
      <c r="B198" s="30">
        <f>'DANN K-8'!B198+'SCEN. K12 No Phasing+CSP'!B198</f>
        <v>67000</v>
      </c>
      <c r="C198" s="30">
        <f>'DANN K-8'!C198+'SCEN. K12 No Phasing+CSP'!C198</f>
        <v>68474</v>
      </c>
      <c r="D198" s="30">
        <f>'DANN K-8'!D198+'SCEN. K12 No Phasing+CSP'!D198</f>
        <v>172898.74</v>
      </c>
      <c r="E198" s="30">
        <f>'DANN K-8'!E198+'SCEN. K12 No Phasing+CSP'!E198</f>
        <v>176356.71480000002</v>
      </c>
      <c r="F198" s="30">
        <f>'DANN K-8'!F198+'SCEN. K12 No Phasing+CSP'!F198</f>
        <v>196925.60109600006</v>
      </c>
      <c r="G198" s="30">
        <f>'DANN K-8'!G198+'SCEN. K12 No Phasing+CSP'!G198</f>
        <v>200864.11311792006</v>
      </c>
      <c r="H198" s="30">
        <f>'DANN K-8'!H198+'SCEN. K12 No Phasing+CSP'!H198</f>
        <v>216701.55456747842</v>
      </c>
    </row>
    <row r="199" spans="1:8" ht="15.75" customHeight="1" x14ac:dyDescent="0.3">
      <c r="A199" s="49" t="s">
        <v>176</v>
      </c>
      <c r="B199" s="30">
        <f>'DANN K-8'!B199+'SCEN. K12 No Phasing+CSP'!B199</f>
        <v>10000</v>
      </c>
      <c r="C199" s="30">
        <f>'DANN K-8'!C199+'SCEN. K12 No Phasing+CSP'!C199</f>
        <v>10100</v>
      </c>
      <c r="D199" s="30">
        <f>'DANN K-8'!D199+'SCEN. K12 No Phasing+CSP'!D199</f>
        <v>23355.5</v>
      </c>
      <c r="E199" s="30">
        <f>'DANN K-8'!E199+'SCEN. K12 No Phasing+CSP'!E199</f>
        <v>23822.61</v>
      </c>
      <c r="F199" s="30">
        <f>'DANN K-8'!F199+'SCEN. K12 No Phasing+CSP'!F199</f>
        <v>24299.0622</v>
      </c>
      <c r="G199" s="30">
        <f>'DANN K-8'!G199+'SCEN. K12 No Phasing+CSP'!G199</f>
        <v>24785.043444000003</v>
      </c>
      <c r="H199" s="30">
        <f>'DANN K-8'!H199+'SCEN. K12 No Phasing+CSP'!H199</f>
        <v>25280.744312880001</v>
      </c>
    </row>
    <row r="200" spans="1:8" ht="15.75" customHeight="1" x14ac:dyDescent="0.3">
      <c r="A200" s="49" t="s">
        <v>178</v>
      </c>
      <c r="B200" s="30">
        <f>'DANN K-8'!B200+'SCEN. K12 No Phasing+CSP'!B200</f>
        <v>7000</v>
      </c>
      <c r="C200" s="30">
        <f>'DANN K-8'!C200+'SCEN. K12 No Phasing+CSP'!C200</f>
        <v>7140</v>
      </c>
      <c r="D200" s="30">
        <f>'DANN K-8'!D200+'SCEN. K12 No Phasing+CSP'!D200</f>
        <v>29051.4</v>
      </c>
      <c r="E200" s="30">
        <f>'DANN K-8'!E200+'SCEN. K12 No Phasing+CSP'!E200</f>
        <v>29632.428</v>
      </c>
      <c r="F200" s="30">
        <f>'DANN K-8'!F200+'SCEN. K12 No Phasing+CSP'!F200</f>
        <v>30225.076560000001</v>
      </c>
      <c r="G200" s="30">
        <f>'DANN K-8'!G200+'SCEN. K12 No Phasing+CSP'!G200</f>
        <v>30829.578091200001</v>
      </c>
      <c r="H200" s="30">
        <f>'DANN K-8'!H200+'SCEN. K12 No Phasing+CSP'!H200</f>
        <v>31446.169653024001</v>
      </c>
    </row>
    <row r="201" spans="1:8" ht="15.75" customHeight="1" x14ac:dyDescent="0.3">
      <c r="A201" s="49" t="s">
        <v>179</v>
      </c>
      <c r="B201" s="30">
        <f>'DANN K-8'!B201+'SCEN. K12 No Phasing+CSP'!B201</f>
        <v>30000</v>
      </c>
      <c r="C201" s="30">
        <f>'DANN K-8'!C201+'SCEN. K12 No Phasing+CSP'!C201</f>
        <v>30600</v>
      </c>
      <c r="D201" s="30">
        <f>'DANN K-8'!D201+'SCEN. K12 No Phasing+CSP'!D201</f>
        <v>42132</v>
      </c>
      <c r="E201" s="30">
        <f>'DANN K-8'!E201+'SCEN. K12 No Phasing+CSP'!E201</f>
        <v>42974.64</v>
      </c>
      <c r="F201" s="30">
        <f>'DANN K-8'!F201+'SCEN. K12 No Phasing+CSP'!F201</f>
        <v>43834.132799999999</v>
      </c>
      <c r="G201" s="30">
        <f>'DANN K-8'!G201+'SCEN. K12 No Phasing+CSP'!G201</f>
        <v>44710.815456000004</v>
      </c>
      <c r="H201" s="30">
        <f>'DANN K-8'!H201+'SCEN. K12 No Phasing+CSP'!H201</f>
        <v>45605.031765120002</v>
      </c>
    </row>
    <row r="202" spans="1:8" ht="15.75" customHeight="1" x14ac:dyDescent="0.3">
      <c r="A202" s="49" t="s">
        <v>180</v>
      </c>
      <c r="B202" s="30">
        <f>'DANN K-8'!B202+'SCEN. K12 No Phasing+CSP'!B202</f>
        <v>7500</v>
      </c>
      <c r="C202" s="30">
        <f>'DANN K-8'!C202+'SCEN. K12 No Phasing+CSP'!C202</f>
        <v>7650</v>
      </c>
      <c r="D202" s="30">
        <f>'DANN K-8'!D202+'SCEN. K12 No Phasing+CSP'!D202</f>
        <v>13263</v>
      </c>
      <c r="E202" s="30">
        <f>'DANN K-8'!E202+'SCEN. K12 No Phasing+CSP'!E202</f>
        <v>13528.26</v>
      </c>
      <c r="F202" s="30">
        <f>'DANN K-8'!F202+'SCEN. K12 No Phasing+CSP'!F202</f>
        <v>13798.825199999999</v>
      </c>
      <c r="G202" s="30">
        <f>'DANN K-8'!G202+'SCEN. K12 No Phasing+CSP'!G202</f>
        <v>13993.619291999999</v>
      </c>
      <c r="H202" s="30">
        <f>'DANN K-8'!H202+'SCEN. K12 No Phasing+CSP'!H202</f>
        <v>14273.49167784</v>
      </c>
    </row>
    <row r="203" spans="1:8" ht="15.75" customHeight="1" x14ac:dyDescent="0.3">
      <c r="A203" s="49" t="s">
        <v>170</v>
      </c>
      <c r="B203" s="30">
        <f>'DANN K-8'!B203+'SCEN. K12 No Phasing+CSP'!B203</f>
        <v>116475</v>
      </c>
      <c r="C203" s="30">
        <f>'DANN K-8'!C203+'SCEN. K12 No Phasing+CSP'!C203</f>
        <v>119969.25</v>
      </c>
      <c r="D203" s="30">
        <f>'DANN K-8'!D203+'SCEN. K12 No Phasing+CSP'!D203</f>
        <v>320128.32750000001</v>
      </c>
      <c r="E203" s="30">
        <f>'DANN K-8'!E203+'SCEN. K12 No Phasing+CSP'!E203</f>
        <v>327766.57732500002</v>
      </c>
      <c r="F203" s="30">
        <f>'DANN K-8'!F203+'SCEN. K12 No Phasing+CSP'!F203</f>
        <v>335594.66264475003</v>
      </c>
      <c r="G203" s="30">
        <f>'DANN K-8'!G203+'SCEN. K12 No Phasing+CSP'!G203</f>
        <v>343617.49228409253</v>
      </c>
      <c r="H203" s="30">
        <f>'DANN K-8'!H203+'SCEN. K12 No Phasing+CSP'!H203</f>
        <v>350489.84212977439</v>
      </c>
    </row>
    <row r="204" spans="1:8" ht="15.75" customHeight="1" x14ac:dyDescent="0.3">
      <c r="A204" s="49" t="s">
        <v>171</v>
      </c>
      <c r="B204" s="30">
        <f>'DANN K-8'!B204+'SCEN. K12 No Phasing+CSP'!B204</f>
        <v>225000</v>
      </c>
      <c r="C204" s="30">
        <f>'DANN K-8'!C204+'SCEN. K12 No Phasing+CSP'!C204</f>
        <v>55660000</v>
      </c>
      <c r="D204" s="30">
        <f>'DANN K-8'!D204+'SCEN. K12 No Phasing+CSP'!D204</f>
        <v>245000</v>
      </c>
      <c r="E204" s="30">
        <f>'DANN K-8'!E204+'SCEN. K12 No Phasing+CSP'!E204</f>
        <v>260000</v>
      </c>
      <c r="F204" s="30">
        <f>'DANN K-8'!F204+'SCEN. K12 No Phasing+CSP'!F204</f>
        <v>295000</v>
      </c>
      <c r="G204" s="30">
        <f>'DANN K-8'!G204+'SCEN. K12 No Phasing+CSP'!G204</f>
        <v>300000</v>
      </c>
      <c r="H204" s="30">
        <f>'DANN K-8'!H204+'SCEN. K12 No Phasing+CSP'!H204</f>
        <v>310000</v>
      </c>
    </row>
    <row r="205" spans="1:8" ht="15.75" customHeight="1" x14ac:dyDescent="0.3">
      <c r="A205" s="49" t="s">
        <v>173</v>
      </c>
      <c r="B205" s="30">
        <f>'DANN K-8'!B205+'SCEN. K12 No Phasing+CSP'!B205</f>
        <v>35000</v>
      </c>
      <c r="C205" s="30">
        <f>'DANN K-8'!C205+'SCEN. K12 No Phasing+CSP'!C205</f>
        <v>35000</v>
      </c>
      <c r="D205" s="30">
        <f>'DANN K-8'!D205+'SCEN. K12 No Phasing+CSP'!D205</f>
        <v>55000</v>
      </c>
      <c r="E205" s="30">
        <f>'DANN K-8'!E205+'SCEN. K12 No Phasing+CSP'!E205</f>
        <v>56000</v>
      </c>
      <c r="F205" s="30">
        <f>'DANN K-8'!F205+'SCEN. K12 No Phasing+CSP'!F205</f>
        <v>57050</v>
      </c>
      <c r="G205" s="30">
        <f>'DANN K-8'!G205+'SCEN. K12 No Phasing+CSP'!G205</f>
        <v>60652.5</v>
      </c>
      <c r="H205" s="30">
        <f>'DANN K-8'!H205+'SCEN. K12 No Phasing+CSP'!H205</f>
        <v>62560.125</v>
      </c>
    </row>
    <row r="206" spans="1:8" ht="15.75" customHeight="1" x14ac:dyDescent="0.3">
      <c r="A206" s="49" t="s">
        <v>175</v>
      </c>
      <c r="B206" s="30">
        <f>'DANN K-8'!B206+'SCEN. K12 No Phasing+CSP'!B206</f>
        <v>22147.5</v>
      </c>
      <c r="C206" s="30">
        <f>'DANN K-8'!C206+'SCEN. K12 No Phasing+CSP'!C206</f>
        <v>22590.45</v>
      </c>
      <c r="D206" s="30">
        <f>'DANN K-8'!D206+'SCEN. K12 No Phasing+CSP'!D206</f>
        <v>68042.259000000005</v>
      </c>
      <c r="E206" s="30">
        <f>'DANN K-8'!E206+'SCEN. K12 No Phasing+CSP'!E206</f>
        <v>69403.104179999995</v>
      </c>
      <c r="F206" s="30">
        <f>'DANN K-8'!F206+'SCEN. K12 No Phasing+CSP'!F206</f>
        <v>70791.166263599996</v>
      </c>
      <c r="G206" s="30">
        <f>'DANN K-8'!G206+'SCEN. K12 No Phasing+CSP'!G206</f>
        <v>71728.546263600001</v>
      </c>
      <c r="H206" s="30">
        <f>'DANN K-8'!H206+'SCEN. K12 No Phasing+CSP'!H206</f>
        <v>73163.117188872013</v>
      </c>
    </row>
    <row r="207" spans="1:8" ht="15.75" customHeight="1" x14ac:dyDescent="0.3">
      <c r="A207" s="50" t="s">
        <v>177</v>
      </c>
      <c r="B207" s="30">
        <f>'DANN K-8'!B207+'SCEN. K12 No Phasing+CSP'!B207</f>
        <v>25825</v>
      </c>
      <c r="C207" s="30">
        <f>'DANN K-8'!C207+'SCEN. K12 No Phasing+CSP'!C207</f>
        <v>26341.5</v>
      </c>
      <c r="D207" s="30">
        <f>'DANN K-8'!D207+'SCEN. K12 No Phasing+CSP'!D207</f>
        <v>79913.33</v>
      </c>
      <c r="E207" s="30">
        <f>'DANN K-8'!E207+'SCEN. K12 No Phasing+CSP'!E207</f>
        <v>81511.596600000004</v>
      </c>
      <c r="F207" s="30">
        <f>'DANN K-8'!F207+'SCEN. K12 No Phasing+CSP'!F207</f>
        <v>83141.828532000014</v>
      </c>
      <c r="G207" s="30">
        <f>'DANN K-8'!G207+'SCEN. K12 No Phasing+CSP'!G207</f>
        <v>84804.665102640007</v>
      </c>
      <c r="H207" s="30">
        <f>'DANN K-8'!H207+'SCEN. K12 No Phasing+CSP'!H207</f>
        <v>86500.75840469281</v>
      </c>
    </row>
    <row r="208" spans="1:8" ht="15.75" customHeight="1" x14ac:dyDescent="0.3">
      <c r="A208" s="43" t="s">
        <v>127</v>
      </c>
      <c r="B208" s="44">
        <f t="shared" ref="B208:H208" si="37">SUM(B198:B207)</f>
        <v>545947.5</v>
      </c>
      <c r="C208" s="44">
        <f t="shared" si="37"/>
        <v>55987865.200000003</v>
      </c>
      <c r="D208" s="44">
        <f t="shared" si="37"/>
        <v>1048784.5564999999</v>
      </c>
      <c r="E208" s="44">
        <f t="shared" si="37"/>
        <v>1080995.9309050001</v>
      </c>
      <c r="F208" s="44">
        <f t="shared" si="37"/>
        <v>1150660.3552963501</v>
      </c>
      <c r="G208" s="44">
        <f t="shared" si="37"/>
        <v>1175986.3730514527</v>
      </c>
      <c r="H208" s="44">
        <f t="shared" si="37"/>
        <v>1216020.8346996817</v>
      </c>
    </row>
    <row r="209" spans="1:8" ht="15.75" customHeight="1" thickBot="1" x14ac:dyDescent="0.35">
      <c r="A209" s="8"/>
      <c r="B209" s="45"/>
      <c r="C209" s="45"/>
      <c r="D209" s="45"/>
      <c r="E209" s="45"/>
      <c r="F209" s="45"/>
      <c r="G209" s="45"/>
      <c r="H209" s="45"/>
    </row>
    <row r="210" spans="1:8" ht="15.75" customHeight="1" thickBot="1" x14ac:dyDescent="0.35">
      <c r="A210" s="52" t="s">
        <v>181</v>
      </c>
      <c r="B210" s="53">
        <f t="shared" ref="B210:C210" si="38">B208+B195+B172+B160+B150+B142+B133+B126+B117+B110</f>
        <v>9958124.0500000007</v>
      </c>
      <c r="C210" s="53">
        <f t="shared" si="38"/>
        <v>67209656.331421882</v>
      </c>
      <c r="D210" s="53">
        <f>D208+D195+D172+D160+D150+D142+D133+D126+D117+D110</f>
        <v>19573318.912107501</v>
      </c>
      <c r="E210" s="53">
        <f t="shared" ref="E210:H210" si="39">E208+E195+E172+E160+E150+E142+E133+E126+E117+E110</f>
        <v>22051773.4446069</v>
      </c>
      <c r="F210" s="53">
        <f t="shared" si="39"/>
        <v>25285378.792149372</v>
      </c>
      <c r="G210" s="53">
        <f t="shared" si="39"/>
        <v>26913834.046907827</v>
      </c>
      <c r="H210" s="53">
        <f t="shared" si="39"/>
        <v>28287305.747324396</v>
      </c>
    </row>
    <row r="211" spans="1:8" ht="15.75" customHeight="1" thickBot="1" x14ac:dyDescent="0.35">
      <c r="A211" s="8"/>
      <c r="B211" s="45"/>
      <c r="C211" s="45"/>
      <c r="D211" s="45"/>
      <c r="E211" s="45"/>
      <c r="F211" s="45"/>
      <c r="G211" s="45"/>
      <c r="H211" s="45"/>
    </row>
    <row r="212" spans="1:8" ht="15.75" customHeight="1" thickBot="1" x14ac:dyDescent="0.35">
      <c r="A212" s="39" t="s">
        <v>182</v>
      </c>
      <c r="B212" s="54"/>
      <c r="C212" s="54"/>
      <c r="D212" s="54"/>
      <c r="E212" s="54"/>
      <c r="F212" s="54"/>
      <c r="G212" s="54"/>
      <c r="H212" s="54"/>
    </row>
    <row r="213" spans="1:8" ht="15.75" customHeight="1" x14ac:dyDescent="0.3">
      <c r="A213" s="55" t="s">
        <v>187</v>
      </c>
      <c r="B213" s="30">
        <f>'DANN K-8'!B213+'SCEN. K12 No Phasing+CSP'!B213</f>
        <v>1196534</v>
      </c>
      <c r="C213" s="30">
        <f>'DANN K-8'!C213+'SCEN. K12 No Phasing+CSP'!C213</f>
        <v>1196784</v>
      </c>
      <c r="D213" s="30">
        <f>'DANN K-8'!D213+'SCEN. K12 No Phasing+CSP'!D213</f>
        <v>1271434</v>
      </c>
      <c r="E213" s="30">
        <f>'DANN K-8'!E213+'SCEN. K12 No Phasing+CSP'!E213</f>
        <v>1271984</v>
      </c>
      <c r="F213" s="30">
        <f>'DANN K-8'!F213+'SCEN. K12 No Phasing+CSP'!F213</f>
        <v>1271964</v>
      </c>
      <c r="G213" s="30">
        <f>'DANN K-8'!G213+'SCEN. K12 No Phasing+CSP'!G213</f>
        <v>1275957.6000000001</v>
      </c>
      <c r="H213" s="30">
        <f>'DANN K-8'!H213+'SCEN. K12 No Phasing+CSP'!H213</f>
        <v>1275032.412</v>
      </c>
    </row>
    <row r="214" spans="1:8" ht="15.75" customHeight="1" x14ac:dyDescent="0.3">
      <c r="A214" s="57" t="s">
        <v>193</v>
      </c>
      <c r="B214" s="30">
        <f>'DANN K-8'!B214+'SCEN. K12 No Phasing+CSP'!B214</f>
        <v>0</v>
      </c>
      <c r="C214" s="30">
        <f>'DANN K-8'!C214+'SCEN. K12 No Phasing+CSP'!C214</f>
        <v>0</v>
      </c>
      <c r="D214" s="30">
        <f>'DANN K-8'!D214+'SCEN. K12 No Phasing+CSP'!D214</f>
        <v>1500000</v>
      </c>
      <c r="E214" s="30">
        <f>'DANN K-8'!E214+'SCEN. K12 No Phasing+CSP'!E214</f>
        <v>0</v>
      </c>
      <c r="F214" s="30">
        <f>'DANN K-8'!F214+'SCEN. K12 No Phasing+CSP'!F214</f>
        <v>0</v>
      </c>
      <c r="G214" s="30">
        <f>'DANN K-8'!G214+'SCEN. K12 No Phasing+CSP'!G214</f>
        <v>0</v>
      </c>
      <c r="H214" s="30">
        <f>'DANN K-8'!H214+'SCEN. K12 No Phasing+CSP'!H214</f>
        <v>0</v>
      </c>
    </row>
    <row r="215" spans="1:8" ht="15.75" customHeight="1" x14ac:dyDescent="0.3">
      <c r="A215" s="57" t="s">
        <v>183</v>
      </c>
      <c r="B215" s="30">
        <f>'DANN K-8'!B215+'SCEN. K12 No Phasing+CSP'!B215</f>
        <v>0</v>
      </c>
      <c r="C215" s="30">
        <f>'DANN K-8'!C215+'SCEN. K12 No Phasing+CSP'!C215</f>
        <v>0</v>
      </c>
      <c r="D215" s="30">
        <f>'DANN K-8'!D215+'SCEN. K12 No Phasing+CSP'!D215</f>
        <v>2298010</v>
      </c>
      <c r="E215" s="30">
        <f>'DANN K-8'!E215+'SCEN. K12 No Phasing+CSP'!E215</f>
        <v>3798010</v>
      </c>
      <c r="F215" s="30">
        <f>'DANN K-8'!F215+'SCEN. K12 No Phasing+CSP'!F215</f>
        <v>3798010</v>
      </c>
      <c r="G215" s="30">
        <f>'DANN K-8'!G215+'SCEN. K12 No Phasing+CSP'!G215</f>
        <v>3798010</v>
      </c>
      <c r="H215" s="30">
        <f>'DANN K-8'!H215+'SCEN. K12 No Phasing+CSP'!H215</f>
        <v>3798010</v>
      </c>
    </row>
    <row r="216" spans="1:8" ht="15.75" customHeight="1" x14ac:dyDescent="0.3">
      <c r="A216" s="43" t="s">
        <v>127</v>
      </c>
      <c r="B216" s="44">
        <f>SUM(B213:B215)</f>
        <v>1196534</v>
      </c>
      <c r="C216" s="44">
        <f>SUM(C213:C215)</f>
        <v>1196784</v>
      </c>
      <c r="D216" s="44">
        <f>SUM(D213:D215)</f>
        <v>5069444</v>
      </c>
      <c r="E216" s="44">
        <f>SUM(E213:E215)</f>
        <v>5069994</v>
      </c>
      <c r="F216" s="44">
        <f>SUM(F213:F215)</f>
        <v>5069974</v>
      </c>
      <c r="G216" s="44">
        <f>SUM(G213:G215)</f>
        <v>5073967.5999999996</v>
      </c>
      <c r="H216" s="44">
        <f>SUM(H213:H215)</f>
        <v>5073042.4120000005</v>
      </c>
    </row>
    <row r="217" spans="1:8" ht="15.75" customHeight="1" thickBot="1" x14ac:dyDescent="0.35">
      <c r="A217" s="8"/>
      <c r="B217" s="45"/>
      <c r="C217" s="45"/>
      <c r="D217" s="45"/>
      <c r="E217" s="45"/>
      <c r="F217" s="45"/>
      <c r="G217" s="45"/>
      <c r="H217" s="45"/>
    </row>
    <row r="218" spans="1:8" ht="15.75" customHeight="1" thickBot="1" x14ac:dyDescent="0.35">
      <c r="A218" s="58" t="s">
        <v>184</v>
      </c>
      <c r="B218" s="59">
        <f>(B83+B89)-(B216+B210)</f>
        <v>35046.949999999255</v>
      </c>
      <c r="C218" s="59">
        <f>(C83+C89)-(C216+C210)</f>
        <v>4880203.252378121</v>
      </c>
      <c r="D218" s="59">
        <f>(D83+D89)-(D216+D210)</f>
        <v>-1358423.8237125054</v>
      </c>
      <c r="E218" s="59">
        <f>(E83+E89)-(E216+E210)</f>
        <v>162514.18716206774</v>
      </c>
      <c r="F218" s="59">
        <f>(F83+F89)-(F216+F210)</f>
        <v>291306.3264705725</v>
      </c>
      <c r="G218" s="59">
        <f>(G83+G89)-(G216+G210)</f>
        <v>1277750.3214395307</v>
      </c>
      <c r="H218" s="59">
        <f>(H83+H89)-(H216+H210)</f>
        <v>1379344.760663759</v>
      </c>
    </row>
    <row r="219" spans="1:8" ht="15.75" customHeight="1" x14ac:dyDescent="0.3">
      <c r="A219" s="8"/>
      <c r="B219" s="45"/>
      <c r="C219" s="45"/>
      <c r="D219" s="45"/>
      <c r="E219" s="45"/>
      <c r="F219" s="45"/>
      <c r="G219" s="45"/>
      <c r="H219" s="45"/>
    </row>
    <row r="220" spans="1:8" ht="15.75" customHeight="1" x14ac:dyDescent="0.3">
      <c r="A220" s="60" t="str">
        <f>A1</f>
        <v>DANN - Systemwide</v>
      </c>
      <c r="B220" s="61" t="str">
        <f>B1</f>
        <v>26-27</v>
      </c>
      <c r="C220" s="61" t="str">
        <f>C1</f>
        <v>27-28</v>
      </c>
      <c r="D220" s="61" t="str">
        <f>D1</f>
        <v>28-29</v>
      </c>
      <c r="E220" s="61" t="str">
        <f>E1</f>
        <v>29-30</v>
      </c>
      <c r="F220" s="61" t="str">
        <f>F1</f>
        <v>30-31</v>
      </c>
      <c r="G220" s="61" t="str">
        <f>G1</f>
        <v>31-32</v>
      </c>
      <c r="H220" s="61" t="str">
        <f>H1</f>
        <v>32-33</v>
      </c>
    </row>
    <row r="221" spans="1:8" ht="15.75" customHeight="1" thickBot="1" x14ac:dyDescent="0.35">
      <c r="A221" s="8"/>
    </row>
    <row r="222" spans="1:8" ht="15.75" customHeight="1" thickBot="1" x14ac:dyDescent="0.35">
      <c r="A222" s="39" t="s">
        <v>189</v>
      </c>
      <c r="B222" s="54"/>
      <c r="C222" s="54"/>
      <c r="D222" s="54"/>
      <c r="E222" s="54"/>
      <c r="F222" s="54"/>
      <c r="G222" s="54"/>
      <c r="H222" s="54"/>
    </row>
    <row r="223" spans="1:8" ht="15.75" customHeight="1" x14ac:dyDescent="0.3">
      <c r="A223" s="55" t="s">
        <v>191</v>
      </c>
      <c r="B223" s="30">
        <v>8233229</v>
      </c>
      <c r="C223" s="30">
        <f>B224</f>
        <v>8268275.9499999993</v>
      </c>
      <c r="D223" s="30">
        <f t="shared" ref="D223:H223" si="40">C224</f>
        <v>13148479.20237812</v>
      </c>
      <c r="E223" s="30">
        <f t="shared" si="40"/>
        <v>11790055.378665615</v>
      </c>
      <c r="F223" s="30">
        <f t="shared" si="40"/>
        <v>11952569.565827683</v>
      </c>
      <c r="G223" s="30">
        <f t="shared" si="40"/>
        <v>12243875.892298255</v>
      </c>
      <c r="H223" s="30">
        <f t="shared" si="40"/>
        <v>13521626.213737786</v>
      </c>
    </row>
    <row r="224" spans="1:8" ht="15.75" customHeight="1" x14ac:dyDescent="0.3">
      <c r="A224" s="57" t="s">
        <v>190</v>
      </c>
      <c r="B224" s="30">
        <f>B223+B218</f>
        <v>8268275.9499999993</v>
      </c>
      <c r="C224" s="30">
        <f t="shared" ref="C224:H224" si="41">C223+C218</f>
        <v>13148479.20237812</v>
      </c>
      <c r="D224" s="30">
        <f t="shared" si="41"/>
        <v>11790055.378665615</v>
      </c>
      <c r="E224" s="30">
        <f t="shared" si="41"/>
        <v>11952569.565827683</v>
      </c>
      <c r="F224" s="30">
        <f t="shared" si="41"/>
        <v>12243875.892298255</v>
      </c>
      <c r="G224" s="30">
        <f t="shared" si="41"/>
        <v>13521626.213737786</v>
      </c>
      <c r="H224" s="30">
        <f t="shared" si="41"/>
        <v>14900970.974401545</v>
      </c>
    </row>
    <row r="225" spans="1:8" ht="15.75" customHeight="1" x14ac:dyDescent="0.3">
      <c r="A225" s="8"/>
      <c r="B225" s="26" t="b">
        <f>ROUND(B218,0)=ROUND('DANN K-8'!B218+'SCEN. K12 No Phasing+CSP'!B218,0)</f>
        <v>1</v>
      </c>
      <c r="C225" s="26" t="b">
        <f>ROUND(C218,0)=ROUND('DANN K-8'!C218+'SCEN. K12 No Phasing+CSP'!C218,0)</f>
        <v>1</v>
      </c>
      <c r="D225" s="26" t="b">
        <f>ROUND(D218,0)=ROUND('DANN K-8'!D218+'SCEN. K12 No Phasing+CSP'!D218,0)</f>
        <v>1</v>
      </c>
      <c r="E225" s="26" t="b">
        <f>ROUND(E218,0)=ROUND('DANN K-8'!E218+'SCEN. K12 No Phasing+CSP'!E218,0)</f>
        <v>1</v>
      </c>
      <c r="F225" s="26" t="b">
        <f>ROUND(F218,0)=ROUND('DANN K-8'!F218+'SCEN. K12 No Phasing+CSP'!F218,0)</f>
        <v>1</v>
      </c>
      <c r="G225" s="26" t="b">
        <f>ROUND(G218,0)=ROUND('DANN K-8'!G218+'SCEN. K12 No Phasing+CSP'!G218,0)</f>
        <v>1</v>
      </c>
      <c r="H225" s="26" t="b">
        <f>ROUND(H218,0)=ROUND('DANN K-8'!H218+'SCEN. K12 No Phasing+CSP'!H218,0)</f>
        <v>1</v>
      </c>
    </row>
    <row r="226" spans="1:8" ht="15.75" customHeight="1" x14ac:dyDescent="0.3">
      <c r="A226" s="8"/>
      <c r="B226" s="45"/>
      <c r="C226" s="45"/>
      <c r="D226" s="45"/>
      <c r="E226" s="45"/>
      <c r="F226" s="45"/>
      <c r="G226" s="45"/>
      <c r="H226" s="45"/>
    </row>
    <row r="227" spans="1:8" ht="15.75" customHeight="1" x14ac:dyDescent="0.3"/>
    <row r="228" spans="1:8" ht="15.75" customHeight="1" x14ac:dyDescent="0.3">
      <c r="A228" s="8"/>
    </row>
    <row r="229" spans="1:8" ht="15.75" customHeight="1" x14ac:dyDescent="0.3">
      <c r="A229" s="8"/>
    </row>
    <row r="230" spans="1:8" ht="15.75" customHeight="1" x14ac:dyDescent="0.3">
      <c r="A230" s="8"/>
    </row>
    <row r="231" spans="1:8" ht="15.75" customHeight="1" x14ac:dyDescent="0.3">
      <c r="A231" s="8"/>
    </row>
    <row r="232" spans="1:8" ht="15.75" customHeight="1" x14ac:dyDescent="0.3">
      <c r="A232" s="8"/>
    </row>
    <row r="233" spans="1:8" ht="15.75" customHeight="1" x14ac:dyDescent="0.3">
      <c r="A233" s="8"/>
    </row>
    <row r="234" spans="1:8" ht="15.75" customHeight="1" x14ac:dyDescent="0.3">
      <c r="A234" s="8"/>
    </row>
    <row r="235" spans="1:8" ht="15.75" customHeight="1" x14ac:dyDescent="0.3">
      <c r="A235" s="8"/>
    </row>
    <row r="236" spans="1:8" ht="15.75" customHeight="1" x14ac:dyDescent="0.3">
      <c r="A236" s="8"/>
    </row>
    <row r="237" spans="1:8" ht="15.75" customHeight="1" x14ac:dyDescent="0.3">
      <c r="A237" s="8"/>
    </row>
    <row r="238" spans="1:8" ht="15.75" customHeight="1" x14ac:dyDescent="0.3">
      <c r="A238" s="8"/>
    </row>
    <row r="239" spans="1:8" ht="15.75" customHeight="1" x14ac:dyDescent="0.3">
      <c r="A239" s="8"/>
    </row>
    <row r="240" spans="1:8" ht="15.75" customHeight="1" x14ac:dyDescent="0.3">
      <c r="A240" s="8"/>
    </row>
    <row r="241" spans="1:1" ht="15.75" customHeight="1" x14ac:dyDescent="0.3">
      <c r="A241" s="8"/>
    </row>
    <row r="242" spans="1:1" ht="15.75" customHeight="1" x14ac:dyDescent="0.3">
      <c r="A242" s="8"/>
    </row>
    <row r="243" spans="1:1" ht="15.75" customHeight="1" x14ac:dyDescent="0.3">
      <c r="A243" s="8"/>
    </row>
    <row r="244" spans="1:1" ht="15.75" customHeight="1" x14ac:dyDescent="0.3">
      <c r="A244" s="8"/>
    </row>
    <row r="245" spans="1:1" ht="15.75" customHeight="1" x14ac:dyDescent="0.3">
      <c r="A245" s="8"/>
    </row>
    <row r="246" spans="1:1" ht="15.75" customHeight="1" x14ac:dyDescent="0.3">
      <c r="A246" s="8"/>
    </row>
    <row r="247" spans="1:1" ht="15.75" customHeight="1" x14ac:dyDescent="0.3">
      <c r="A247" s="8"/>
    </row>
    <row r="248" spans="1:1" ht="15.75" customHeight="1" x14ac:dyDescent="0.3">
      <c r="A248" s="8"/>
    </row>
    <row r="249" spans="1:1" ht="15.75" customHeight="1" x14ac:dyDescent="0.3">
      <c r="A249" s="8"/>
    </row>
    <row r="250" spans="1:1" ht="15.75" customHeight="1" x14ac:dyDescent="0.3">
      <c r="A250" s="8"/>
    </row>
    <row r="251" spans="1:1" ht="15.75" customHeight="1" x14ac:dyDescent="0.3">
      <c r="A251" s="8"/>
    </row>
    <row r="252" spans="1:1" ht="15.75" customHeight="1" x14ac:dyDescent="0.3">
      <c r="A252" s="8"/>
    </row>
    <row r="253" spans="1:1" ht="15.75" customHeight="1" x14ac:dyDescent="0.3">
      <c r="A253" s="8"/>
    </row>
    <row r="254" spans="1:1" ht="15.75" customHeight="1" x14ac:dyDescent="0.3">
      <c r="A254" s="8"/>
    </row>
    <row r="255" spans="1:1" ht="15.75" customHeight="1" x14ac:dyDescent="0.3">
      <c r="A255" s="8"/>
    </row>
    <row r="256" spans="1:1" ht="15.75" customHeight="1" x14ac:dyDescent="0.3">
      <c r="A256" s="8"/>
    </row>
    <row r="257" spans="1:1" ht="15.75" customHeight="1" x14ac:dyDescent="0.3">
      <c r="A257" s="8"/>
    </row>
    <row r="258" spans="1:1" ht="15.75" customHeight="1" x14ac:dyDescent="0.3">
      <c r="A258" s="8"/>
    </row>
    <row r="259" spans="1:1" ht="15.75" customHeight="1" x14ac:dyDescent="0.3">
      <c r="A259" s="8"/>
    </row>
    <row r="260" spans="1:1" ht="15.75" customHeight="1" x14ac:dyDescent="0.3">
      <c r="A260" s="8"/>
    </row>
    <row r="261" spans="1:1" ht="15.75" customHeight="1" x14ac:dyDescent="0.3">
      <c r="A261" s="8"/>
    </row>
    <row r="262" spans="1:1" ht="15.75" customHeight="1" x14ac:dyDescent="0.3">
      <c r="A262" s="8"/>
    </row>
    <row r="263" spans="1:1" ht="15.75" customHeight="1" x14ac:dyDescent="0.3">
      <c r="A263" s="8"/>
    </row>
    <row r="264" spans="1:1" ht="15.75" customHeight="1" x14ac:dyDescent="0.3">
      <c r="A264" s="8"/>
    </row>
    <row r="265" spans="1:1" ht="15.75" customHeight="1" x14ac:dyDescent="0.3">
      <c r="A265" s="8"/>
    </row>
    <row r="266" spans="1:1" ht="15.75" customHeight="1" x14ac:dyDescent="0.3">
      <c r="A266" s="8"/>
    </row>
    <row r="267" spans="1:1" ht="15.75" customHeight="1" x14ac:dyDescent="0.3">
      <c r="A267" s="8"/>
    </row>
    <row r="268" spans="1:1" ht="15.75" customHeight="1" x14ac:dyDescent="0.3">
      <c r="A268" s="8"/>
    </row>
    <row r="269" spans="1:1" ht="15.75" customHeight="1" x14ac:dyDescent="0.3">
      <c r="A269" s="8"/>
    </row>
    <row r="270" spans="1:1" ht="15.75" customHeight="1" x14ac:dyDescent="0.3">
      <c r="A270" s="8"/>
    </row>
    <row r="271" spans="1:1" ht="15.75" customHeight="1" x14ac:dyDescent="0.3">
      <c r="A271" s="8"/>
    </row>
    <row r="272" spans="1:1" ht="15.75" customHeight="1" x14ac:dyDescent="0.3">
      <c r="A272" s="8"/>
    </row>
    <row r="273" spans="1:1" ht="15.75" customHeight="1" x14ac:dyDescent="0.3">
      <c r="A273" s="8"/>
    </row>
    <row r="274" spans="1:1" ht="15.75" customHeight="1" x14ac:dyDescent="0.3">
      <c r="A274" s="8"/>
    </row>
    <row r="275" spans="1:1" ht="15.75" customHeight="1" x14ac:dyDescent="0.3">
      <c r="A275" s="8"/>
    </row>
    <row r="276" spans="1:1" ht="15.75" customHeight="1" x14ac:dyDescent="0.3">
      <c r="A276" s="8"/>
    </row>
    <row r="277" spans="1:1" ht="15.75" customHeight="1" x14ac:dyDescent="0.3">
      <c r="A277" s="8"/>
    </row>
    <row r="278" spans="1:1" ht="15.75" customHeight="1" x14ac:dyDescent="0.3">
      <c r="A278" s="8"/>
    </row>
    <row r="279" spans="1:1" ht="15.75" customHeight="1" x14ac:dyDescent="0.3">
      <c r="A279" s="8"/>
    </row>
    <row r="280" spans="1:1" ht="15.75" customHeight="1" x14ac:dyDescent="0.3">
      <c r="A280" s="8"/>
    </row>
    <row r="281" spans="1:1" ht="15.75" customHeight="1" x14ac:dyDescent="0.3">
      <c r="A281" s="8"/>
    </row>
    <row r="282" spans="1:1" ht="15.75" customHeight="1" x14ac:dyDescent="0.3">
      <c r="A282" s="8"/>
    </row>
    <row r="283" spans="1:1" ht="15.75" customHeight="1" x14ac:dyDescent="0.3">
      <c r="A283" s="8"/>
    </row>
    <row r="284" spans="1:1" ht="15.75" customHeight="1" x14ac:dyDescent="0.3">
      <c r="A284" s="8"/>
    </row>
    <row r="285" spans="1:1" ht="15.75" customHeight="1" x14ac:dyDescent="0.3">
      <c r="A285" s="8"/>
    </row>
    <row r="286" spans="1:1" ht="15.75" customHeight="1" x14ac:dyDescent="0.3">
      <c r="A286" s="8"/>
    </row>
    <row r="287" spans="1:1" ht="15.75" customHeight="1" x14ac:dyDescent="0.3">
      <c r="A287" s="8"/>
    </row>
    <row r="288" spans="1:1" ht="15.75" customHeight="1" x14ac:dyDescent="0.3">
      <c r="A288" s="8"/>
    </row>
    <row r="289" spans="1:1" ht="15.75" customHeight="1" x14ac:dyDescent="0.3">
      <c r="A289" s="8"/>
    </row>
    <row r="290" spans="1:1" ht="15.75" customHeight="1" x14ac:dyDescent="0.3">
      <c r="A290" s="8"/>
    </row>
    <row r="291" spans="1:1" ht="15.75" customHeight="1" x14ac:dyDescent="0.3">
      <c r="A291" s="8"/>
    </row>
    <row r="292" spans="1:1" ht="15.75" customHeight="1" x14ac:dyDescent="0.3">
      <c r="A292" s="8"/>
    </row>
    <row r="293" spans="1:1" ht="15.75" customHeight="1" x14ac:dyDescent="0.3">
      <c r="A293" s="8"/>
    </row>
    <row r="294" spans="1:1" ht="15.75" customHeight="1" x14ac:dyDescent="0.3">
      <c r="A294" s="8"/>
    </row>
    <row r="295" spans="1:1" ht="15.75" customHeight="1" x14ac:dyDescent="0.3">
      <c r="A295" s="8"/>
    </row>
    <row r="296" spans="1:1" ht="15.75" customHeight="1" x14ac:dyDescent="0.3">
      <c r="A296" s="8"/>
    </row>
    <row r="297" spans="1:1" ht="15.75" customHeight="1" x14ac:dyDescent="0.3">
      <c r="A297" s="8"/>
    </row>
    <row r="298" spans="1:1" ht="15.75" customHeight="1" x14ac:dyDescent="0.3">
      <c r="A298" s="8"/>
    </row>
    <row r="299" spans="1:1" ht="15.75" customHeight="1" x14ac:dyDescent="0.3">
      <c r="A299" s="8"/>
    </row>
    <row r="300" spans="1:1" ht="15.75" customHeight="1" x14ac:dyDescent="0.3">
      <c r="A300" s="8"/>
    </row>
    <row r="301" spans="1:1" ht="15.75" customHeight="1" x14ac:dyDescent="0.3">
      <c r="A301" s="8"/>
    </row>
    <row r="302" spans="1:1" ht="15.75" customHeight="1" x14ac:dyDescent="0.3">
      <c r="A302" s="8"/>
    </row>
    <row r="303" spans="1:1" ht="15.75" customHeight="1" x14ac:dyDescent="0.3">
      <c r="A303" s="8"/>
    </row>
    <row r="304" spans="1:1" ht="15.75" customHeight="1" x14ac:dyDescent="0.3">
      <c r="A304" s="8"/>
    </row>
    <row r="305" spans="1:1" ht="15.75" customHeight="1" x14ac:dyDescent="0.3">
      <c r="A305" s="8"/>
    </row>
    <row r="306" spans="1:1" ht="15.75" customHeight="1" x14ac:dyDescent="0.3">
      <c r="A306" s="8"/>
    </row>
    <row r="307" spans="1:1" ht="15.75" customHeight="1" x14ac:dyDescent="0.3">
      <c r="A307" s="8"/>
    </row>
    <row r="308" spans="1:1" ht="15.75" customHeight="1" x14ac:dyDescent="0.3">
      <c r="A308" s="8"/>
    </row>
    <row r="309" spans="1:1" ht="15.75" customHeight="1" x14ac:dyDescent="0.3">
      <c r="A309" s="8"/>
    </row>
    <row r="310" spans="1:1" ht="15.75" customHeight="1" x14ac:dyDescent="0.3">
      <c r="A310" s="8"/>
    </row>
    <row r="311" spans="1:1" ht="15.75" customHeight="1" x14ac:dyDescent="0.3">
      <c r="A311" s="8"/>
    </row>
    <row r="312" spans="1:1" ht="15.75" customHeight="1" x14ac:dyDescent="0.3">
      <c r="A312" s="8"/>
    </row>
    <row r="313" spans="1:1" ht="15.75" customHeight="1" x14ac:dyDescent="0.3">
      <c r="A313" s="8"/>
    </row>
    <row r="314" spans="1:1" ht="15.75" customHeight="1" x14ac:dyDescent="0.3">
      <c r="A314" s="8"/>
    </row>
    <row r="315" spans="1:1" ht="15.75" customHeight="1" x14ac:dyDescent="0.3">
      <c r="A315" s="8"/>
    </row>
    <row r="316" spans="1:1" ht="15.75" customHeight="1" x14ac:dyDescent="0.3">
      <c r="A316" s="8"/>
    </row>
    <row r="317" spans="1:1" ht="15.75" customHeight="1" x14ac:dyDescent="0.3">
      <c r="A317" s="8"/>
    </row>
    <row r="318" spans="1:1" ht="15.75" customHeight="1" x14ac:dyDescent="0.3">
      <c r="A318" s="8"/>
    </row>
    <row r="319" spans="1:1" ht="15.75" customHeight="1" x14ac:dyDescent="0.3">
      <c r="A319" s="8"/>
    </row>
    <row r="320" spans="1:1" ht="15.75" customHeight="1" x14ac:dyDescent="0.3">
      <c r="A320" s="8"/>
    </row>
    <row r="321" spans="1:1" ht="15.75" customHeight="1" x14ac:dyDescent="0.3">
      <c r="A321" s="8"/>
    </row>
    <row r="322" spans="1:1" ht="15.75" customHeight="1" x14ac:dyDescent="0.3">
      <c r="A322" s="8"/>
    </row>
    <row r="323" spans="1:1" ht="15.75" customHeight="1" x14ac:dyDescent="0.3">
      <c r="A323" s="8"/>
    </row>
    <row r="324" spans="1:1" ht="15.75" customHeight="1" x14ac:dyDescent="0.3">
      <c r="A324" s="8"/>
    </row>
    <row r="325" spans="1:1" ht="15.75" customHeight="1" x14ac:dyDescent="0.3">
      <c r="A325" s="8"/>
    </row>
    <row r="326" spans="1:1" ht="15.75" customHeight="1" x14ac:dyDescent="0.3">
      <c r="A326" s="8"/>
    </row>
    <row r="327" spans="1:1" ht="15.75" customHeight="1" x14ac:dyDescent="0.3">
      <c r="A327" s="8"/>
    </row>
    <row r="328" spans="1:1" ht="15.75" customHeight="1" x14ac:dyDescent="0.3">
      <c r="A328" s="8"/>
    </row>
    <row r="329" spans="1:1" ht="15.75" customHeight="1" x14ac:dyDescent="0.3">
      <c r="A329" s="8"/>
    </row>
    <row r="330" spans="1:1" ht="15.75" customHeight="1" x14ac:dyDescent="0.3">
      <c r="A330" s="8"/>
    </row>
    <row r="331" spans="1:1" ht="15.75" customHeight="1" x14ac:dyDescent="0.3">
      <c r="A331" s="8"/>
    </row>
    <row r="332" spans="1:1" ht="15.75" customHeight="1" x14ac:dyDescent="0.3">
      <c r="A332" s="8"/>
    </row>
    <row r="333" spans="1:1" ht="15.75" customHeight="1" x14ac:dyDescent="0.3">
      <c r="A333" s="8"/>
    </row>
    <row r="334" spans="1:1" ht="15.75" customHeight="1" x14ac:dyDescent="0.3">
      <c r="A334" s="8"/>
    </row>
    <row r="335" spans="1:1" ht="15.75" customHeight="1" x14ac:dyDescent="0.3">
      <c r="A335" s="8"/>
    </row>
    <row r="336" spans="1:1" ht="15.75" customHeight="1" x14ac:dyDescent="0.3">
      <c r="A336" s="8"/>
    </row>
    <row r="337" spans="1:1" ht="15.75" customHeight="1" x14ac:dyDescent="0.3">
      <c r="A337" s="8"/>
    </row>
    <row r="338" spans="1:1" ht="15.75" customHeight="1" x14ac:dyDescent="0.3">
      <c r="A338" s="8"/>
    </row>
    <row r="339" spans="1:1" ht="15.75" customHeight="1" x14ac:dyDescent="0.3">
      <c r="A339" s="8"/>
    </row>
    <row r="340" spans="1:1" ht="15.75" customHeight="1" x14ac:dyDescent="0.3">
      <c r="A340" s="8"/>
    </row>
    <row r="341" spans="1:1" ht="15.75" customHeight="1" x14ac:dyDescent="0.3">
      <c r="A341" s="8"/>
    </row>
    <row r="342" spans="1:1" ht="15.75" customHeight="1" x14ac:dyDescent="0.3">
      <c r="A342" s="8"/>
    </row>
    <row r="343" spans="1:1" ht="15.75" customHeight="1" x14ac:dyDescent="0.3">
      <c r="A343" s="8"/>
    </row>
    <row r="344" spans="1:1" ht="15.75" customHeight="1" x14ac:dyDescent="0.3">
      <c r="A344" s="8"/>
    </row>
    <row r="345" spans="1:1" ht="15.75" customHeight="1" x14ac:dyDescent="0.3">
      <c r="A345" s="8"/>
    </row>
    <row r="346" spans="1:1" ht="15.75" customHeight="1" x14ac:dyDescent="0.3">
      <c r="A346" s="8"/>
    </row>
    <row r="347" spans="1:1" ht="15.75" customHeight="1" x14ac:dyDescent="0.3">
      <c r="A347" s="8"/>
    </row>
    <row r="348" spans="1:1" ht="15.75" customHeight="1" x14ac:dyDescent="0.3">
      <c r="A348" s="8"/>
    </row>
    <row r="349" spans="1:1" ht="15.75" customHeight="1" x14ac:dyDescent="0.3">
      <c r="A349" s="8"/>
    </row>
    <row r="350" spans="1:1" ht="15.75" customHeight="1" x14ac:dyDescent="0.3">
      <c r="A350" s="8"/>
    </row>
    <row r="351" spans="1:1" ht="15.75" customHeight="1" x14ac:dyDescent="0.3">
      <c r="A351" s="8"/>
    </row>
    <row r="352" spans="1:1" ht="15.75" customHeight="1" x14ac:dyDescent="0.3">
      <c r="A352" s="8"/>
    </row>
    <row r="353" spans="1:1" ht="15.75" customHeight="1" x14ac:dyDescent="0.3">
      <c r="A353" s="8"/>
    </row>
    <row r="354" spans="1:1" ht="15.75" customHeight="1" x14ac:dyDescent="0.3">
      <c r="A354" s="8"/>
    </row>
    <row r="355" spans="1:1" ht="15.75" customHeight="1" x14ac:dyDescent="0.3">
      <c r="A355" s="8"/>
    </row>
    <row r="356" spans="1:1" ht="15.75" customHeight="1" x14ac:dyDescent="0.3">
      <c r="A356" s="8"/>
    </row>
    <row r="357" spans="1:1" ht="15.75" customHeight="1" x14ac:dyDescent="0.3">
      <c r="A357" s="8"/>
    </row>
    <row r="358" spans="1:1" ht="15.75" customHeight="1" x14ac:dyDescent="0.3">
      <c r="A358" s="8"/>
    </row>
    <row r="359" spans="1:1" ht="15.75" customHeight="1" x14ac:dyDescent="0.3">
      <c r="A359" s="8"/>
    </row>
    <row r="360" spans="1:1" ht="15.75" customHeight="1" x14ac:dyDescent="0.3">
      <c r="A360" s="8"/>
    </row>
    <row r="361" spans="1:1" ht="15.75" customHeight="1" x14ac:dyDescent="0.3">
      <c r="A361" s="8"/>
    </row>
    <row r="362" spans="1:1" ht="15.75" customHeight="1" x14ac:dyDescent="0.3">
      <c r="A362" s="8"/>
    </row>
    <row r="363" spans="1:1" ht="15.75" customHeight="1" x14ac:dyDescent="0.3">
      <c r="A363" s="8"/>
    </row>
    <row r="364" spans="1:1" ht="15.75" customHeight="1" x14ac:dyDescent="0.3">
      <c r="A364" s="8"/>
    </row>
    <row r="365" spans="1:1" ht="15.75" customHeight="1" x14ac:dyDescent="0.3">
      <c r="A365" s="8"/>
    </row>
    <row r="366" spans="1:1" ht="15.75" customHeight="1" x14ac:dyDescent="0.3">
      <c r="A366" s="8"/>
    </row>
    <row r="367" spans="1:1" ht="15.75" customHeight="1" x14ac:dyDescent="0.3">
      <c r="A367" s="8"/>
    </row>
    <row r="368" spans="1:1" ht="15.75" customHeight="1" x14ac:dyDescent="0.3">
      <c r="A368" s="8"/>
    </row>
    <row r="369" spans="1:1" ht="15.75" customHeight="1" x14ac:dyDescent="0.3">
      <c r="A369" s="8"/>
    </row>
    <row r="370" spans="1:1" ht="15.75" customHeight="1" x14ac:dyDescent="0.3">
      <c r="A370" s="8"/>
    </row>
    <row r="371" spans="1:1" ht="15.75" customHeight="1" x14ac:dyDescent="0.3">
      <c r="A371" s="8"/>
    </row>
    <row r="372" spans="1:1" ht="15.75" customHeight="1" x14ac:dyDescent="0.3">
      <c r="A372" s="8"/>
    </row>
    <row r="373" spans="1:1" ht="15.75" customHeight="1" x14ac:dyDescent="0.3">
      <c r="A373" s="8"/>
    </row>
    <row r="374" spans="1:1" ht="15.75" customHeight="1" x14ac:dyDescent="0.3">
      <c r="A374" s="8"/>
    </row>
    <row r="375" spans="1:1" ht="15.75" customHeight="1" x14ac:dyDescent="0.3">
      <c r="A375" s="8"/>
    </row>
    <row r="376" spans="1:1" ht="15.75" customHeight="1" x14ac:dyDescent="0.3">
      <c r="A376" s="8"/>
    </row>
    <row r="377" spans="1:1" ht="15.75" customHeight="1" x14ac:dyDescent="0.3">
      <c r="A377" s="8"/>
    </row>
    <row r="378" spans="1:1" ht="15.75" customHeight="1" x14ac:dyDescent="0.3">
      <c r="A378" s="8"/>
    </row>
    <row r="379" spans="1:1" ht="15.75" customHeight="1" x14ac:dyDescent="0.3">
      <c r="A379" s="8"/>
    </row>
    <row r="380" spans="1:1" ht="15.75" customHeight="1" x14ac:dyDescent="0.3">
      <c r="A380" s="8"/>
    </row>
    <row r="381" spans="1:1" ht="15.75" customHeight="1" x14ac:dyDescent="0.3">
      <c r="A381" s="8"/>
    </row>
    <row r="382" spans="1:1" ht="15.75" customHeight="1" x14ac:dyDescent="0.3">
      <c r="A382" s="8"/>
    </row>
    <row r="383" spans="1:1" ht="15.75" customHeight="1" x14ac:dyDescent="0.3">
      <c r="A383" s="8"/>
    </row>
    <row r="384" spans="1:1" ht="15.75" customHeight="1" x14ac:dyDescent="0.3">
      <c r="A384" s="8"/>
    </row>
    <row r="385" spans="1:1" ht="15.75" customHeight="1" x14ac:dyDescent="0.3">
      <c r="A385" s="8"/>
    </row>
    <row r="386" spans="1:1" ht="15.75" customHeight="1" x14ac:dyDescent="0.3">
      <c r="A386" s="8"/>
    </row>
    <row r="387" spans="1:1" ht="15.75" customHeight="1" x14ac:dyDescent="0.3">
      <c r="A387" s="8"/>
    </row>
    <row r="388" spans="1:1" ht="15.75" customHeight="1" x14ac:dyDescent="0.3">
      <c r="A388" s="8"/>
    </row>
    <row r="389" spans="1:1" ht="15.75" customHeight="1" x14ac:dyDescent="0.3">
      <c r="A389" s="8"/>
    </row>
    <row r="390" spans="1:1" ht="15.75" customHeight="1" x14ac:dyDescent="0.3">
      <c r="A390" s="8"/>
    </row>
    <row r="391" spans="1:1" ht="15.75" customHeight="1" x14ac:dyDescent="0.3">
      <c r="A391" s="8"/>
    </row>
    <row r="392" spans="1:1" ht="15.75" customHeight="1" x14ac:dyDescent="0.3">
      <c r="A392" s="8"/>
    </row>
    <row r="393" spans="1:1" ht="15.75" customHeight="1" x14ac:dyDescent="0.3">
      <c r="A393" s="8"/>
    </row>
    <row r="394" spans="1:1" ht="15.75" customHeight="1" x14ac:dyDescent="0.3">
      <c r="A394" s="8"/>
    </row>
    <row r="395" spans="1:1" ht="15.75" customHeight="1" x14ac:dyDescent="0.3">
      <c r="A395" s="8"/>
    </row>
    <row r="396" spans="1:1" ht="15.75" customHeight="1" x14ac:dyDescent="0.3">
      <c r="A396" s="8"/>
    </row>
    <row r="397" spans="1:1" ht="15.75" customHeight="1" x14ac:dyDescent="0.3">
      <c r="A397" s="8"/>
    </row>
    <row r="398" spans="1:1" ht="15.75" customHeight="1" x14ac:dyDescent="0.3">
      <c r="A398" s="8"/>
    </row>
    <row r="399" spans="1:1" ht="15.75" customHeight="1" x14ac:dyDescent="0.3">
      <c r="A399" s="8"/>
    </row>
    <row r="400" spans="1:1" ht="15.75" customHeight="1" x14ac:dyDescent="0.3">
      <c r="A400" s="8"/>
    </row>
    <row r="401" spans="1:1" ht="15.75" customHeight="1" x14ac:dyDescent="0.3">
      <c r="A401" s="8"/>
    </row>
    <row r="402" spans="1:1" ht="15.75" customHeight="1" x14ac:dyDescent="0.3">
      <c r="A402" s="8"/>
    </row>
    <row r="403" spans="1:1" ht="15.75" customHeight="1" x14ac:dyDescent="0.3">
      <c r="A403" s="8"/>
    </row>
    <row r="404" spans="1:1" ht="15.75" customHeight="1" x14ac:dyDescent="0.3">
      <c r="A404" s="8"/>
    </row>
    <row r="405" spans="1:1" ht="15.75" customHeight="1" x14ac:dyDescent="0.3">
      <c r="A405" s="8"/>
    </row>
    <row r="406" spans="1:1" ht="15.75" customHeight="1" x14ac:dyDescent="0.3">
      <c r="A406" s="8"/>
    </row>
    <row r="407" spans="1:1" ht="15.75" customHeight="1" x14ac:dyDescent="0.3">
      <c r="A407" s="8"/>
    </row>
    <row r="408" spans="1:1" ht="15.75" customHeight="1" x14ac:dyDescent="0.3">
      <c r="A408" s="8"/>
    </row>
    <row r="409" spans="1:1" ht="15.75" customHeight="1" x14ac:dyDescent="0.3">
      <c r="A409" s="8"/>
    </row>
    <row r="410" spans="1:1" ht="15.75" customHeight="1" x14ac:dyDescent="0.3">
      <c r="A410" s="8"/>
    </row>
    <row r="411" spans="1:1" ht="15.75" customHeight="1" x14ac:dyDescent="0.3">
      <c r="A411" s="8"/>
    </row>
    <row r="412" spans="1:1" ht="15.75" customHeight="1" x14ac:dyDescent="0.3">
      <c r="A412" s="8"/>
    </row>
    <row r="413" spans="1:1" ht="15.75" customHeight="1" x14ac:dyDescent="0.3">
      <c r="A413" s="8"/>
    </row>
    <row r="414" spans="1:1" ht="15.75" customHeight="1" x14ac:dyDescent="0.3">
      <c r="A414" s="8"/>
    </row>
    <row r="415" spans="1:1" ht="15.75" customHeight="1" x14ac:dyDescent="0.3">
      <c r="A415" s="8"/>
    </row>
    <row r="416" spans="1:1" ht="15.75" customHeight="1" x14ac:dyDescent="0.3">
      <c r="A416" s="8"/>
    </row>
    <row r="417" spans="1:1" ht="15.75" customHeight="1" x14ac:dyDescent="0.3">
      <c r="A417" s="8"/>
    </row>
    <row r="418" spans="1:1" ht="15.75" customHeight="1" x14ac:dyDescent="0.3">
      <c r="A418" s="8"/>
    </row>
    <row r="419" spans="1:1" ht="15.75" customHeight="1" x14ac:dyDescent="0.3">
      <c r="A419" s="8"/>
    </row>
    <row r="420" spans="1:1" ht="15.75" customHeight="1" x14ac:dyDescent="0.3">
      <c r="A420" s="8"/>
    </row>
    <row r="421" spans="1:1" ht="15.75" customHeight="1" x14ac:dyDescent="0.3">
      <c r="A421" s="8"/>
    </row>
    <row r="422" spans="1:1" ht="15.75" customHeight="1" x14ac:dyDescent="0.3">
      <c r="A422" s="8"/>
    </row>
    <row r="423" spans="1:1" ht="15.75" customHeight="1" x14ac:dyDescent="0.3">
      <c r="A423" s="8"/>
    </row>
    <row r="424" spans="1:1" ht="15.75" customHeight="1" x14ac:dyDescent="0.3">
      <c r="A424" s="8"/>
    </row>
    <row r="425" spans="1:1" ht="15.75" customHeight="1" x14ac:dyDescent="0.3">
      <c r="A425" s="8"/>
    </row>
    <row r="426" spans="1:1" ht="15.75" customHeight="1" x14ac:dyDescent="0.3">
      <c r="A426" s="8"/>
    </row>
    <row r="427" spans="1:1" ht="15.75" customHeight="1" x14ac:dyDescent="0.3">
      <c r="A427" s="8"/>
    </row>
    <row r="428" spans="1:1" ht="15.75" customHeight="1" x14ac:dyDescent="0.3">
      <c r="A428" s="8"/>
    </row>
    <row r="429" spans="1:1" ht="15.75" customHeight="1" x14ac:dyDescent="0.3">
      <c r="A429" s="8"/>
    </row>
    <row r="430" spans="1:1" ht="15.75" customHeight="1" x14ac:dyDescent="0.3">
      <c r="A430" s="8"/>
    </row>
    <row r="431" spans="1:1" ht="15.75" customHeight="1" x14ac:dyDescent="0.3">
      <c r="A431" s="8"/>
    </row>
    <row r="432" spans="1:1" ht="15.75" customHeight="1" x14ac:dyDescent="0.3">
      <c r="A432" s="8"/>
    </row>
    <row r="433" spans="1:1" ht="15.75" customHeight="1" x14ac:dyDescent="0.3">
      <c r="A433" s="8"/>
    </row>
    <row r="434" spans="1:1" ht="15.75" customHeight="1" x14ac:dyDescent="0.3">
      <c r="A434" s="8"/>
    </row>
    <row r="435" spans="1:1" ht="15.75" customHeight="1" x14ac:dyDescent="0.3">
      <c r="A435" s="8"/>
    </row>
    <row r="436" spans="1:1" ht="15.75" customHeight="1" x14ac:dyDescent="0.3">
      <c r="A436" s="8"/>
    </row>
    <row r="437" spans="1:1" ht="15.75" customHeight="1" x14ac:dyDescent="0.3">
      <c r="A437" s="8"/>
    </row>
    <row r="438" spans="1:1" ht="15.75" customHeight="1" x14ac:dyDescent="0.3">
      <c r="A438" s="8"/>
    </row>
    <row r="439" spans="1:1" ht="15.75" customHeight="1" x14ac:dyDescent="0.3">
      <c r="A439" s="8"/>
    </row>
    <row r="440" spans="1:1" ht="15.75" customHeight="1" x14ac:dyDescent="0.3">
      <c r="A440" s="8"/>
    </row>
    <row r="441" spans="1:1" ht="15.75" customHeight="1" x14ac:dyDescent="0.3">
      <c r="A441" s="8"/>
    </row>
    <row r="442" spans="1:1" ht="15.75" customHeight="1" x14ac:dyDescent="0.3">
      <c r="A442" s="8"/>
    </row>
    <row r="443" spans="1:1" ht="15.75" customHeight="1" x14ac:dyDescent="0.3">
      <c r="A443" s="8"/>
    </row>
    <row r="444" spans="1:1" ht="15.75" customHeight="1" x14ac:dyDescent="0.3">
      <c r="A444" s="8"/>
    </row>
    <row r="445" spans="1:1" ht="15.75" customHeight="1" x14ac:dyDescent="0.3">
      <c r="A445" s="8"/>
    </row>
    <row r="446" spans="1:1" ht="15.75" customHeight="1" x14ac:dyDescent="0.3">
      <c r="A446" s="8"/>
    </row>
    <row r="447" spans="1:1" ht="15.75" customHeight="1" x14ac:dyDescent="0.3">
      <c r="A447" s="8"/>
    </row>
    <row r="448" spans="1:1" ht="15.75" customHeight="1" x14ac:dyDescent="0.3">
      <c r="A448" s="8"/>
    </row>
    <row r="449" spans="1:1" ht="15.75" customHeight="1" x14ac:dyDescent="0.3">
      <c r="A449" s="8"/>
    </row>
    <row r="450" spans="1:1" ht="15.75" customHeight="1" x14ac:dyDescent="0.3">
      <c r="A450" s="8"/>
    </row>
    <row r="451" spans="1:1" ht="15.75" customHeight="1" x14ac:dyDescent="0.3">
      <c r="A451" s="8"/>
    </row>
    <row r="452" spans="1:1" ht="15.75" customHeight="1" x14ac:dyDescent="0.3">
      <c r="A452" s="8"/>
    </row>
    <row r="453" spans="1:1" ht="15.75" customHeight="1" x14ac:dyDescent="0.3">
      <c r="A453" s="8"/>
    </row>
    <row r="454" spans="1:1" ht="15.75" customHeight="1" x14ac:dyDescent="0.3">
      <c r="A454" s="8"/>
    </row>
    <row r="455" spans="1:1" ht="15.75" customHeight="1" x14ac:dyDescent="0.3">
      <c r="A455" s="8"/>
    </row>
    <row r="456" spans="1:1" ht="15.75" customHeight="1" x14ac:dyDescent="0.3">
      <c r="A456" s="8"/>
    </row>
    <row r="457" spans="1:1" ht="15.75" customHeight="1" x14ac:dyDescent="0.3">
      <c r="A457" s="8"/>
    </row>
    <row r="458" spans="1:1" ht="15.75" customHeight="1" x14ac:dyDescent="0.3">
      <c r="A458" s="8"/>
    </row>
    <row r="459" spans="1:1" ht="15.75" customHeight="1" x14ac:dyDescent="0.3">
      <c r="A459" s="8"/>
    </row>
    <row r="460" spans="1:1" ht="15.75" customHeight="1" x14ac:dyDescent="0.3">
      <c r="A460" s="8"/>
    </row>
    <row r="461" spans="1:1" ht="15.75" customHeight="1" x14ac:dyDescent="0.3">
      <c r="A461" s="8"/>
    </row>
    <row r="462" spans="1:1" ht="15.75" customHeight="1" x14ac:dyDescent="0.3">
      <c r="A462" s="8"/>
    </row>
    <row r="463" spans="1:1" ht="15.75" customHeight="1" x14ac:dyDescent="0.3">
      <c r="A463" s="8"/>
    </row>
    <row r="464" spans="1:1" ht="15.75" customHeight="1" x14ac:dyDescent="0.3">
      <c r="A464" s="8"/>
    </row>
    <row r="465" spans="1:1" ht="15.75" customHeight="1" x14ac:dyDescent="0.3">
      <c r="A465" s="8"/>
    </row>
    <row r="466" spans="1:1" ht="15.75" customHeight="1" x14ac:dyDescent="0.3">
      <c r="A466" s="8"/>
    </row>
    <row r="467" spans="1:1" ht="15.75" customHeight="1" x14ac:dyDescent="0.3">
      <c r="A467" s="8"/>
    </row>
    <row r="468" spans="1:1" ht="15.75" customHeight="1" x14ac:dyDescent="0.3">
      <c r="A468" s="8"/>
    </row>
    <row r="469" spans="1:1" ht="15.75" customHeight="1" x14ac:dyDescent="0.3">
      <c r="A469" s="8"/>
    </row>
    <row r="470" spans="1:1" ht="15.75" customHeight="1" x14ac:dyDescent="0.3">
      <c r="A470" s="8"/>
    </row>
    <row r="471" spans="1:1" ht="15.75" customHeight="1" x14ac:dyDescent="0.3">
      <c r="A471" s="8"/>
    </row>
    <row r="472" spans="1:1" ht="15.75" customHeight="1" x14ac:dyDescent="0.3">
      <c r="A472" s="8"/>
    </row>
    <row r="473" spans="1:1" ht="15.75" customHeight="1" x14ac:dyDescent="0.3">
      <c r="A473" s="8"/>
    </row>
    <row r="474" spans="1:1" ht="15.75" customHeight="1" x14ac:dyDescent="0.3">
      <c r="A474" s="8"/>
    </row>
    <row r="475" spans="1:1" ht="15.75" customHeight="1" x14ac:dyDescent="0.3">
      <c r="A475" s="8"/>
    </row>
    <row r="476" spans="1:1" ht="15.75" customHeight="1" x14ac:dyDescent="0.3">
      <c r="A476" s="8"/>
    </row>
    <row r="477" spans="1:1" ht="15.75" customHeight="1" x14ac:dyDescent="0.3">
      <c r="A477" s="8"/>
    </row>
    <row r="478" spans="1:1" ht="15.75" customHeight="1" x14ac:dyDescent="0.3">
      <c r="A478" s="8"/>
    </row>
    <row r="479" spans="1:1" ht="15.75" customHeight="1" x14ac:dyDescent="0.3">
      <c r="A479" s="8"/>
    </row>
    <row r="480" spans="1:1" ht="15.75" customHeight="1" x14ac:dyDescent="0.3">
      <c r="A480" s="8"/>
    </row>
    <row r="481" spans="1:1" ht="15.75" customHeight="1" x14ac:dyDescent="0.3">
      <c r="A481" s="8"/>
    </row>
    <row r="482" spans="1:1" ht="15.75" customHeight="1" x14ac:dyDescent="0.3">
      <c r="A482" s="8"/>
    </row>
    <row r="483" spans="1:1" ht="15.75" customHeight="1" x14ac:dyDescent="0.3">
      <c r="A483" s="8"/>
    </row>
    <row r="484" spans="1:1" ht="15.75" customHeight="1" x14ac:dyDescent="0.3">
      <c r="A484" s="8"/>
    </row>
    <row r="485" spans="1:1" ht="15.75" customHeight="1" x14ac:dyDescent="0.3">
      <c r="A485" s="8"/>
    </row>
    <row r="486" spans="1:1" ht="15.75" customHeight="1" x14ac:dyDescent="0.3">
      <c r="A486" s="8"/>
    </row>
    <row r="487" spans="1:1" ht="15.75" customHeight="1" x14ac:dyDescent="0.3">
      <c r="A487" s="8"/>
    </row>
    <row r="488" spans="1:1" ht="15.75" customHeight="1" x14ac:dyDescent="0.3">
      <c r="A488" s="8"/>
    </row>
    <row r="489" spans="1:1" ht="15.75" customHeight="1" x14ac:dyDescent="0.3">
      <c r="A489" s="8"/>
    </row>
    <row r="490" spans="1:1" ht="15.75" customHeight="1" x14ac:dyDescent="0.3">
      <c r="A490" s="8"/>
    </row>
    <row r="491" spans="1:1" ht="15.75" customHeight="1" x14ac:dyDescent="0.3">
      <c r="A491" s="8"/>
    </row>
    <row r="492" spans="1:1" ht="15.75" customHeight="1" x14ac:dyDescent="0.3">
      <c r="A492" s="8"/>
    </row>
    <row r="493" spans="1:1" ht="15.75" customHeight="1" x14ac:dyDescent="0.3">
      <c r="A493" s="8"/>
    </row>
    <row r="494" spans="1:1" ht="15.75" customHeight="1" x14ac:dyDescent="0.3">
      <c r="A494" s="8"/>
    </row>
    <row r="495" spans="1:1" ht="15.75" customHeight="1" x14ac:dyDescent="0.3">
      <c r="A495" s="8"/>
    </row>
    <row r="496" spans="1:1" ht="15.75" customHeight="1" x14ac:dyDescent="0.3">
      <c r="A496" s="8"/>
    </row>
    <row r="497" spans="1:1" ht="15.75" customHeight="1" x14ac:dyDescent="0.3">
      <c r="A497" s="8"/>
    </row>
    <row r="498" spans="1:1" ht="15.75" customHeight="1" x14ac:dyDescent="0.3">
      <c r="A498" s="8"/>
    </row>
    <row r="499" spans="1:1" ht="15.75" customHeight="1" x14ac:dyDescent="0.3">
      <c r="A499" s="8"/>
    </row>
    <row r="500" spans="1:1" ht="15.75" customHeight="1" x14ac:dyDescent="0.3">
      <c r="A500" s="8"/>
    </row>
    <row r="501" spans="1:1" ht="15.75" customHeight="1" x14ac:dyDescent="0.3">
      <c r="A501" s="8"/>
    </row>
    <row r="502" spans="1:1" ht="15.75" customHeight="1" x14ac:dyDescent="0.3">
      <c r="A502" s="8"/>
    </row>
    <row r="503" spans="1:1" ht="15.75" customHeight="1" x14ac:dyDescent="0.3">
      <c r="A503" s="8"/>
    </row>
    <row r="504" spans="1:1" ht="15.75" customHeight="1" x14ac:dyDescent="0.3">
      <c r="A504" s="8"/>
    </row>
    <row r="505" spans="1:1" ht="15.75" customHeight="1" x14ac:dyDescent="0.3">
      <c r="A505" s="8"/>
    </row>
    <row r="506" spans="1:1" ht="15.75" customHeight="1" x14ac:dyDescent="0.3">
      <c r="A506" s="8"/>
    </row>
    <row r="507" spans="1:1" ht="15.75" customHeight="1" x14ac:dyDescent="0.3">
      <c r="A507" s="8"/>
    </row>
    <row r="508" spans="1:1" ht="15.75" customHeight="1" x14ac:dyDescent="0.3">
      <c r="A508" s="8"/>
    </row>
    <row r="509" spans="1:1" ht="15.75" customHeight="1" x14ac:dyDescent="0.3">
      <c r="A509" s="8"/>
    </row>
    <row r="510" spans="1:1" ht="15.75" customHeight="1" x14ac:dyDescent="0.3">
      <c r="A510" s="8"/>
    </row>
    <row r="511" spans="1:1" ht="15.75" customHeight="1" x14ac:dyDescent="0.3">
      <c r="A511" s="8"/>
    </row>
    <row r="512" spans="1:1" ht="15.75" customHeight="1" x14ac:dyDescent="0.3">
      <c r="A512" s="8"/>
    </row>
    <row r="513" spans="1:1" ht="15.75" customHeight="1" x14ac:dyDescent="0.3">
      <c r="A513" s="8"/>
    </row>
    <row r="514" spans="1:1" ht="15.75" customHeight="1" x14ac:dyDescent="0.3">
      <c r="A514" s="8"/>
    </row>
    <row r="515" spans="1:1" ht="15.75" customHeight="1" x14ac:dyDescent="0.3">
      <c r="A515" s="8"/>
    </row>
    <row r="516" spans="1:1" ht="15.75" customHeight="1" x14ac:dyDescent="0.3">
      <c r="A516" s="8"/>
    </row>
    <row r="517" spans="1:1" ht="15.75" customHeight="1" x14ac:dyDescent="0.3">
      <c r="A517" s="8"/>
    </row>
    <row r="518" spans="1:1" ht="15.75" customHeight="1" x14ac:dyDescent="0.3">
      <c r="A518" s="8"/>
    </row>
    <row r="519" spans="1:1" ht="15.75" customHeight="1" x14ac:dyDescent="0.3">
      <c r="A519" s="8"/>
    </row>
    <row r="520" spans="1:1" ht="15.75" customHeight="1" x14ac:dyDescent="0.3">
      <c r="A520" s="8"/>
    </row>
    <row r="521" spans="1:1" ht="15.75" customHeight="1" x14ac:dyDescent="0.3">
      <c r="A521" s="8"/>
    </row>
    <row r="522" spans="1:1" ht="15.75" customHeight="1" x14ac:dyDescent="0.3">
      <c r="A522" s="8"/>
    </row>
    <row r="523" spans="1:1" ht="15.75" customHeight="1" x14ac:dyDescent="0.3">
      <c r="A523" s="8"/>
    </row>
    <row r="524" spans="1:1" ht="15.75" customHeight="1" x14ac:dyDescent="0.3">
      <c r="A524" s="8"/>
    </row>
    <row r="525" spans="1:1" ht="15.75" customHeight="1" x14ac:dyDescent="0.3">
      <c r="A525" s="8"/>
    </row>
    <row r="526" spans="1:1" ht="15.75" customHeight="1" x14ac:dyDescent="0.3">
      <c r="A526" s="8"/>
    </row>
    <row r="527" spans="1:1" ht="15.75" customHeight="1" x14ac:dyDescent="0.3">
      <c r="A527" s="8"/>
    </row>
    <row r="528" spans="1:1" ht="15.75" customHeight="1" x14ac:dyDescent="0.3">
      <c r="A528" s="8"/>
    </row>
    <row r="529" spans="1:1" ht="15.75" customHeight="1" x14ac:dyDescent="0.3">
      <c r="A529" s="8"/>
    </row>
    <row r="530" spans="1:1" ht="15.75" customHeight="1" x14ac:dyDescent="0.3">
      <c r="A530" s="8"/>
    </row>
    <row r="531" spans="1:1" ht="15.75" customHeight="1" x14ac:dyDescent="0.3">
      <c r="A531" s="8"/>
    </row>
    <row r="532" spans="1:1" ht="15.75" customHeight="1" x14ac:dyDescent="0.3">
      <c r="A532" s="8"/>
    </row>
    <row r="533" spans="1:1" ht="15.75" customHeight="1" x14ac:dyDescent="0.3">
      <c r="A533" s="8"/>
    </row>
    <row r="534" spans="1:1" ht="15.75" customHeight="1" x14ac:dyDescent="0.3">
      <c r="A534" s="8"/>
    </row>
    <row r="535" spans="1:1" ht="15.75" customHeight="1" x14ac:dyDescent="0.3">
      <c r="A535" s="8"/>
    </row>
    <row r="536" spans="1:1" ht="15.75" customHeight="1" x14ac:dyDescent="0.3">
      <c r="A536" s="8"/>
    </row>
    <row r="537" spans="1:1" ht="15.75" customHeight="1" x14ac:dyDescent="0.3">
      <c r="A537" s="8"/>
    </row>
    <row r="538" spans="1:1" ht="15.75" customHeight="1" x14ac:dyDescent="0.3">
      <c r="A538" s="8"/>
    </row>
    <row r="539" spans="1:1" ht="15.75" customHeight="1" x14ac:dyDescent="0.3">
      <c r="A539" s="8"/>
    </row>
    <row r="540" spans="1:1" ht="15.75" customHeight="1" x14ac:dyDescent="0.3">
      <c r="A540" s="8"/>
    </row>
    <row r="541" spans="1:1" ht="15.75" customHeight="1" x14ac:dyDescent="0.3">
      <c r="A541" s="8"/>
    </row>
    <row r="542" spans="1:1" ht="15.75" customHeight="1" x14ac:dyDescent="0.3">
      <c r="A542" s="8"/>
    </row>
    <row r="543" spans="1:1" ht="15.75" customHeight="1" x14ac:dyDescent="0.3">
      <c r="A543" s="8"/>
    </row>
    <row r="544" spans="1:1" ht="15.75" customHeight="1" x14ac:dyDescent="0.3">
      <c r="A544" s="8"/>
    </row>
    <row r="545" spans="1:1" ht="15.75" customHeight="1" x14ac:dyDescent="0.3">
      <c r="A545" s="8"/>
    </row>
    <row r="546" spans="1:1" ht="15.75" customHeight="1" x14ac:dyDescent="0.3">
      <c r="A546" s="8"/>
    </row>
    <row r="547" spans="1:1" ht="15.75" customHeight="1" x14ac:dyDescent="0.3">
      <c r="A547" s="8"/>
    </row>
    <row r="548" spans="1:1" ht="15.75" customHeight="1" x14ac:dyDescent="0.3">
      <c r="A548" s="8"/>
    </row>
    <row r="549" spans="1:1" ht="15.75" customHeight="1" x14ac:dyDescent="0.3">
      <c r="A549" s="8"/>
    </row>
    <row r="550" spans="1:1" ht="15.75" customHeight="1" x14ac:dyDescent="0.3">
      <c r="A550" s="8"/>
    </row>
    <row r="551" spans="1:1" ht="15.75" customHeight="1" x14ac:dyDescent="0.3">
      <c r="A551" s="8"/>
    </row>
    <row r="552" spans="1:1" ht="15.75" customHeight="1" x14ac:dyDescent="0.3">
      <c r="A552" s="8"/>
    </row>
    <row r="553" spans="1:1" ht="15.75" customHeight="1" x14ac:dyDescent="0.3">
      <c r="A553" s="8"/>
    </row>
    <row r="554" spans="1:1" ht="15.75" customHeight="1" x14ac:dyDescent="0.3">
      <c r="A554" s="8"/>
    </row>
    <row r="555" spans="1:1" ht="15.75" customHeight="1" x14ac:dyDescent="0.3">
      <c r="A555" s="8"/>
    </row>
    <row r="556" spans="1:1" ht="15.75" customHeight="1" x14ac:dyDescent="0.3">
      <c r="A556" s="8"/>
    </row>
    <row r="557" spans="1:1" ht="15.75" customHeight="1" x14ac:dyDescent="0.3">
      <c r="A557" s="8"/>
    </row>
    <row r="558" spans="1:1" ht="15.75" customHeight="1" x14ac:dyDescent="0.3">
      <c r="A558" s="8"/>
    </row>
    <row r="559" spans="1:1" ht="15.75" customHeight="1" x14ac:dyDescent="0.3">
      <c r="A559" s="8"/>
    </row>
    <row r="560" spans="1:1" ht="15.75" customHeight="1" x14ac:dyDescent="0.3">
      <c r="A560" s="8"/>
    </row>
    <row r="561" spans="1:1" ht="15.75" customHeight="1" x14ac:dyDescent="0.3">
      <c r="A561" s="8"/>
    </row>
    <row r="562" spans="1:1" ht="15.75" customHeight="1" x14ac:dyDescent="0.3">
      <c r="A562" s="8"/>
    </row>
    <row r="563" spans="1:1" ht="15.75" customHeight="1" x14ac:dyDescent="0.3">
      <c r="A563" s="8"/>
    </row>
    <row r="564" spans="1:1" ht="15.75" customHeight="1" x14ac:dyDescent="0.3">
      <c r="A564" s="8"/>
    </row>
    <row r="565" spans="1:1" ht="15.75" customHeight="1" x14ac:dyDescent="0.3">
      <c r="A565" s="8"/>
    </row>
    <row r="566" spans="1:1" ht="15.75" customHeight="1" x14ac:dyDescent="0.3">
      <c r="A566" s="8"/>
    </row>
    <row r="567" spans="1:1" ht="15.75" customHeight="1" x14ac:dyDescent="0.3">
      <c r="A567" s="8"/>
    </row>
    <row r="568" spans="1:1" ht="15.75" customHeight="1" x14ac:dyDescent="0.3">
      <c r="A568" s="8"/>
    </row>
    <row r="569" spans="1:1" ht="15.75" customHeight="1" x14ac:dyDescent="0.3">
      <c r="A569" s="8"/>
    </row>
    <row r="570" spans="1:1" ht="15.75" customHeight="1" x14ac:dyDescent="0.3">
      <c r="A570" s="8"/>
    </row>
    <row r="571" spans="1:1" ht="15.75" customHeight="1" x14ac:dyDescent="0.3">
      <c r="A571" s="8"/>
    </row>
    <row r="572" spans="1:1" ht="15.75" customHeight="1" x14ac:dyDescent="0.3">
      <c r="A572" s="8"/>
    </row>
    <row r="573" spans="1:1" ht="15.75" customHeight="1" x14ac:dyDescent="0.3">
      <c r="A573" s="8"/>
    </row>
    <row r="574" spans="1:1" ht="15.75" customHeight="1" x14ac:dyDescent="0.3">
      <c r="A574" s="8"/>
    </row>
    <row r="575" spans="1:1" ht="15.75" customHeight="1" x14ac:dyDescent="0.3">
      <c r="A575" s="8"/>
    </row>
    <row r="576" spans="1:1" ht="15.75" customHeight="1" x14ac:dyDescent="0.3">
      <c r="A576" s="8"/>
    </row>
    <row r="577" spans="1:1" ht="15.75" customHeight="1" x14ac:dyDescent="0.3">
      <c r="A577" s="8"/>
    </row>
    <row r="578" spans="1:1" ht="15.75" customHeight="1" x14ac:dyDescent="0.3">
      <c r="A578" s="8"/>
    </row>
    <row r="579" spans="1:1" ht="15.75" customHeight="1" x14ac:dyDescent="0.3">
      <c r="A579" s="8"/>
    </row>
    <row r="580" spans="1:1" ht="15.75" customHeight="1" x14ac:dyDescent="0.3">
      <c r="A580" s="8"/>
    </row>
    <row r="581" spans="1:1" ht="15.75" customHeight="1" x14ac:dyDescent="0.3">
      <c r="A581" s="8"/>
    </row>
    <row r="582" spans="1:1" ht="15.75" customHeight="1" x14ac:dyDescent="0.3">
      <c r="A582" s="8"/>
    </row>
    <row r="583" spans="1:1" ht="15.75" customHeight="1" x14ac:dyDescent="0.3">
      <c r="A583" s="8"/>
    </row>
    <row r="584" spans="1:1" ht="15.75" customHeight="1" x14ac:dyDescent="0.3">
      <c r="A584" s="8"/>
    </row>
    <row r="585" spans="1:1" ht="15.75" customHeight="1" x14ac:dyDescent="0.3">
      <c r="A585" s="8"/>
    </row>
    <row r="586" spans="1:1" ht="15.75" customHeight="1" x14ac:dyDescent="0.3">
      <c r="A586" s="8"/>
    </row>
    <row r="587" spans="1:1" ht="15.75" customHeight="1" x14ac:dyDescent="0.3">
      <c r="A587" s="8"/>
    </row>
    <row r="588" spans="1:1" ht="15.75" customHeight="1" x14ac:dyDescent="0.3">
      <c r="A588" s="8"/>
    </row>
    <row r="589" spans="1:1" ht="15.75" customHeight="1" x14ac:dyDescent="0.3">
      <c r="A589" s="8"/>
    </row>
    <row r="590" spans="1:1" ht="15.75" customHeight="1" x14ac:dyDescent="0.3">
      <c r="A590" s="8"/>
    </row>
    <row r="591" spans="1:1" ht="15.75" customHeight="1" x14ac:dyDescent="0.3">
      <c r="A591" s="8"/>
    </row>
    <row r="592" spans="1:1" ht="15.75" customHeight="1" x14ac:dyDescent="0.3">
      <c r="A592" s="8"/>
    </row>
    <row r="593" spans="1:1" ht="15.75" customHeight="1" x14ac:dyDescent="0.3">
      <c r="A593" s="8"/>
    </row>
    <row r="594" spans="1:1" ht="15.75" customHeight="1" x14ac:dyDescent="0.3">
      <c r="A594" s="8"/>
    </row>
    <row r="595" spans="1:1" ht="15.75" customHeight="1" x14ac:dyDescent="0.3">
      <c r="A595" s="8"/>
    </row>
    <row r="596" spans="1:1" ht="15.75" customHeight="1" x14ac:dyDescent="0.3">
      <c r="A596" s="8"/>
    </row>
    <row r="597" spans="1:1" ht="15.75" customHeight="1" x14ac:dyDescent="0.3">
      <c r="A597" s="8"/>
    </row>
    <row r="598" spans="1:1" ht="15.75" customHeight="1" x14ac:dyDescent="0.3">
      <c r="A598" s="8"/>
    </row>
    <row r="599" spans="1:1" ht="15.75" customHeight="1" x14ac:dyDescent="0.3">
      <c r="A599" s="8"/>
    </row>
    <row r="600" spans="1:1" ht="15.75" customHeight="1" x14ac:dyDescent="0.3">
      <c r="A600" s="8"/>
    </row>
    <row r="601" spans="1:1" ht="15.75" customHeight="1" x14ac:dyDescent="0.3">
      <c r="A601" s="8"/>
    </row>
    <row r="602" spans="1:1" ht="15.75" customHeight="1" x14ac:dyDescent="0.3">
      <c r="A602" s="8"/>
    </row>
    <row r="603" spans="1:1" ht="15.75" customHeight="1" x14ac:dyDescent="0.3">
      <c r="A603" s="8"/>
    </row>
    <row r="604" spans="1:1" ht="15.75" customHeight="1" x14ac:dyDescent="0.3">
      <c r="A604" s="8"/>
    </row>
    <row r="605" spans="1:1" ht="15.75" customHeight="1" x14ac:dyDescent="0.3">
      <c r="A605" s="8"/>
    </row>
    <row r="606" spans="1:1" ht="15.75" customHeight="1" x14ac:dyDescent="0.3">
      <c r="A606" s="8"/>
    </row>
    <row r="607" spans="1:1" ht="15.75" customHeight="1" x14ac:dyDescent="0.3">
      <c r="A607" s="8"/>
    </row>
    <row r="608" spans="1:1" ht="15.75" customHeight="1" x14ac:dyDescent="0.3">
      <c r="A608" s="8"/>
    </row>
    <row r="609" spans="1:1" ht="15.75" customHeight="1" x14ac:dyDescent="0.3">
      <c r="A609" s="8"/>
    </row>
    <row r="610" spans="1:1" ht="15.75" customHeight="1" x14ac:dyDescent="0.3">
      <c r="A610" s="8"/>
    </row>
    <row r="611" spans="1:1" ht="15.75" customHeight="1" x14ac:dyDescent="0.3">
      <c r="A611" s="8"/>
    </row>
    <row r="612" spans="1:1" ht="15.75" customHeight="1" x14ac:dyDescent="0.3">
      <c r="A612" s="8"/>
    </row>
    <row r="613" spans="1:1" ht="15.75" customHeight="1" x14ac:dyDescent="0.3">
      <c r="A613" s="8"/>
    </row>
    <row r="614" spans="1:1" ht="15.75" customHeight="1" x14ac:dyDescent="0.3">
      <c r="A614" s="8"/>
    </row>
    <row r="615" spans="1:1" ht="15.75" customHeight="1" x14ac:dyDescent="0.3">
      <c r="A615" s="8"/>
    </row>
    <row r="616" spans="1:1" ht="15.75" customHeight="1" x14ac:dyDescent="0.3">
      <c r="A616" s="8"/>
    </row>
    <row r="617" spans="1:1" ht="15.75" customHeight="1" x14ac:dyDescent="0.3">
      <c r="A617" s="8"/>
    </row>
    <row r="618" spans="1:1" ht="15.75" customHeight="1" x14ac:dyDescent="0.3">
      <c r="A618" s="8"/>
    </row>
    <row r="619" spans="1:1" ht="15.75" customHeight="1" x14ac:dyDescent="0.3">
      <c r="A619" s="8"/>
    </row>
    <row r="620" spans="1:1" ht="15.75" customHeight="1" x14ac:dyDescent="0.3">
      <c r="A620" s="8"/>
    </row>
    <row r="621" spans="1:1" ht="15.75" customHeight="1" x14ac:dyDescent="0.3">
      <c r="A621" s="8"/>
    </row>
    <row r="622" spans="1:1" ht="15.75" customHeight="1" x14ac:dyDescent="0.3">
      <c r="A622" s="8"/>
    </row>
    <row r="623" spans="1:1" ht="15.75" customHeight="1" x14ac:dyDescent="0.3">
      <c r="A623" s="8"/>
    </row>
    <row r="624" spans="1:1" ht="15.75" customHeight="1" x14ac:dyDescent="0.3">
      <c r="A624" s="8"/>
    </row>
    <row r="625" spans="1:1" ht="15.75" customHeight="1" x14ac:dyDescent="0.3">
      <c r="A625" s="8"/>
    </row>
    <row r="626" spans="1:1" ht="15.75" customHeight="1" x14ac:dyDescent="0.3">
      <c r="A626" s="8"/>
    </row>
    <row r="627" spans="1:1" ht="15.75" customHeight="1" x14ac:dyDescent="0.3">
      <c r="A627" s="8"/>
    </row>
    <row r="628" spans="1:1" ht="15.75" customHeight="1" x14ac:dyDescent="0.3">
      <c r="A628" s="8"/>
    </row>
    <row r="629" spans="1:1" ht="15.75" customHeight="1" x14ac:dyDescent="0.3">
      <c r="A629" s="8"/>
    </row>
    <row r="630" spans="1:1" ht="15.75" customHeight="1" x14ac:dyDescent="0.3">
      <c r="A630" s="8"/>
    </row>
    <row r="631" spans="1:1" ht="15.75" customHeight="1" x14ac:dyDescent="0.3">
      <c r="A631" s="8"/>
    </row>
    <row r="632" spans="1:1" ht="15.75" customHeight="1" x14ac:dyDescent="0.3">
      <c r="A632" s="8"/>
    </row>
    <row r="633" spans="1:1" ht="15.75" customHeight="1" x14ac:dyDescent="0.3">
      <c r="A633" s="8"/>
    </row>
    <row r="634" spans="1:1" ht="15.75" customHeight="1" x14ac:dyDescent="0.3">
      <c r="A634" s="8"/>
    </row>
    <row r="635" spans="1:1" ht="15.75" customHeight="1" x14ac:dyDescent="0.3">
      <c r="A635" s="8"/>
    </row>
    <row r="636" spans="1:1" ht="15.75" customHeight="1" x14ac:dyDescent="0.3">
      <c r="A636" s="8"/>
    </row>
    <row r="637" spans="1:1" ht="15.75" customHeight="1" x14ac:dyDescent="0.3">
      <c r="A637" s="8"/>
    </row>
    <row r="638" spans="1:1" ht="15.75" customHeight="1" x14ac:dyDescent="0.3">
      <c r="A638" s="8"/>
    </row>
    <row r="639" spans="1:1" ht="15.75" customHeight="1" x14ac:dyDescent="0.3">
      <c r="A639" s="8"/>
    </row>
    <row r="640" spans="1:1" ht="15.75" customHeight="1" x14ac:dyDescent="0.3">
      <c r="A640" s="8"/>
    </row>
    <row r="641" spans="1:1" ht="15.75" customHeight="1" x14ac:dyDescent="0.3">
      <c r="A641" s="8"/>
    </row>
    <row r="642" spans="1:1" ht="15.75" customHeight="1" x14ac:dyDescent="0.3">
      <c r="A642" s="8"/>
    </row>
    <row r="643" spans="1:1" ht="15.75" customHeight="1" x14ac:dyDescent="0.3">
      <c r="A643" s="8"/>
    </row>
    <row r="644" spans="1:1" ht="15.75" customHeight="1" x14ac:dyDescent="0.3">
      <c r="A644" s="8"/>
    </row>
    <row r="645" spans="1:1" ht="15.75" customHeight="1" x14ac:dyDescent="0.3">
      <c r="A645" s="8"/>
    </row>
    <row r="646" spans="1:1" ht="15.75" customHeight="1" x14ac:dyDescent="0.3">
      <c r="A646" s="8"/>
    </row>
    <row r="647" spans="1:1" ht="15.75" customHeight="1" x14ac:dyDescent="0.3">
      <c r="A647" s="8"/>
    </row>
    <row r="648" spans="1:1" ht="15.75" customHeight="1" x14ac:dyDescent="0.3">
      <c r="A648" s="8"/>
    </row>
    <row r="649" spans="1:1" ht="15.75" customHeight="1" x14ac:dyDescent="0.3">
      <c r="A649" s="8"/>
    </row>
    <row r="650" spans="1:1" ht="15.75" customHeight="1" x14ac:dyDescent="0.3">
      <c r="A650" s="8"/>
    </row>
    <row r="651" spans="1:1" ht="15.75" customHeight="1" x14ac:dyDescent="0.3">
      <c r="A651" s="8"/>
    </row>
    <row r="652" spans="1:1" ht="15.75" customHeight="1" x14ac:dyDescent="0.3">
      <c r="A652" s="8"/>
    </row>
    <row r="653" spans="1:1" ht="15.75" customHeight="1" x14ac:dyDescent="0.3">
      <c r="A653" s="8"/>
    </row>
    <row r="654" spans="1:1" ht="15.75" customHeight="1" x14ac:dyDescent="0.3">
      <c r="A654" s="8"/>
    </row>
    <row r="655" spans="1:1" ht="15.75" customHeight="1" x14ac:dyDescent="0.3">
      <c r="A655" s="8"/>
    </row>
    <row r="656" spans="1:1" ht="15.75" customHeight="1" x14ac:dyDescent="0.3">
      <c r="A656" s="8"/>
    </row>
    <row r="657" spans="1:1" ht="15.75" customHeight="1" x14ac:dyDescent="0.3">
      <c r="A657" s="8"/>
    </row>
    <row r="658" spans="1:1" ht="15.75" customHeight="1" x14ac:dyDescent="0.3">
      <c r="A658" s="8"/>
    </row>
    <row r="659" spans="1:1" ht="15.75" customHeight="1" x14ac:dyDescent="0.3">
      <c r="A659" s="8"/>
    </row>
    <row r="660" spans="1:1" ht="15.75" customHeight="1" x14ac:dyDescent="0.3">
      <c r="A660" s="8"/>
    </row>
    <row r="661" spans="1:1" ht="15.75" customHeight="1" x14ac:dyDescent="0.3">
      <c r="A661" s="8"/>
    </row>
    <row r="662" spans="1:1" ht="15.75" customHeight="1" x14ac:dyDescent="0.3">
      <c r="A662" s="8"/>
    </row>
    <row r="663" spans="1:1" ht="15.75" customHeight="1" x14ac:dyDescent="0.3">
      <c r="A663" s="8"/>
    </row>
    <row r="664" spans="1:1" ht="15.75" customHeight="1" x14ac:dyDescent="0.3">
      <c r="A664" s="8"/>
    </row>
    <row r="665" spans="1:1" ht="15.75" customHeight="1" x14ac:dyDescent="0.3">
      <c r="A665" s="8"/>
    </row>
    <row r="666" spans="1:1" ht="15.75" customHeight="1" x14ac:dyDescent="0.3">
      <c r="A666" s="8"/>
    </row>
    <row r="667" spans="1:1" ht="15.75" customHeight="1" x14ac:dyDescent="0.3">
      <c r="A667" s="8"/>
    </row>
    <row r="668" spans="1:1" ht="15.75" customHeight="1" x14ac:dyDescent="0.3">
      <c r="A668" s="8"/>
    </row>
    <row r="669" spans="1:1" ht="15.75" customHeight="1" x14ac:dyDescent="0.3">
      <c r="A669" s="8"/>
    </row>
    <row r="670" spans="1:1" ht="15.75" customHeight="1" x14ac:dyDescent="0.3">
      <c r="A670" s="8"/>
    </row>
    <row r="671" spans="1:1" ht="15.75" customHeight="1" x14ac:dyDescent="0.3">
      <c r="A671" s="8"/>
    </row>
    <row r="672" spans="1:1" ht="15.75" customHeight="1" x14ac:dyDescent="0.3">
      <c r="A672" s="8"/>
    </row>
    <row r="673" spans="1:1" ht="15.75" customHeight="1" x14ac:dyDescent="0.3">
      <c r="A673" s="8"/>
    </row>
    <row r="674" spans="1:1" ht="15.75" customHeight="1" x14ac:dyDescent="0.3">
      <c r="A674" s="8"/>
    </row>
    <row r="675" spans="1:1" ht="15.75" customHeight="1" x14ac:dyDescent="0.3">
      <c r="A675" s="8"/>
    </row>
    <row r="676" spans="1:1" ht="15.75" customHeight="1" x14ac:dyDescent="0.3">
      <c r="A676" s="8"/>
    </row>
    <row r="677" spans="1:1" ht="15.75" customHeight="1" x14ac:dyDescent="0.3">
      <c r="A677" s="8"/>
    </row>
    <row r="678" spans="1:1" ht="15.75" customHeight="1" x14ac:dyDescent="0.3">
      <c r="A678" s="8"/>
    </row>
    <row r="679" spans="1:1" ht="15.75" customHeight="1" x14ac:dyDescent="0.3">
      <c r="A679" s="8"/>
    </row>
    <row r="680" spans="1:1" ht="15.75" customHeight="1" x14ac:dyDescent="0.3">
      <c r="A680" s="8"/>
    </row>
    <row r="681" spans="1:1" ht="15.75" customHeight="1" x14ac:dyDescent="0.3">
      <c r="A681" s="8"/>
    </row>
    <row r="682" spans="1:1" ht="15.75" customHeight="1" x14ac:dyDescent="0.3">
      <c r="A682" s="8"/>
    </row>
    <row r="683" spans="1:1" ht="15.75" customHeight="1" x14ac:dyDescent="0.3">
      <c r="A683" s="8"/>
    </row>
    <row r="684" spans="1:1" ht="15.75" customHeight="1" x14ac:dyDescent="0.3">
      <c r="A684" s="8"/>
    </row>
    <row r="685" spans="1:1" ht="15.75" customHeight="1" x14ac:dyDescent="0.3">
      <c r="A685" s="8"/>
    </row>
    <row r="686" spans="1:1" ht="15.75" customHeight="1" x14ac:dyDescent="0.3">
      <c r="A686" s="8"/>
    </row>
    <row r="687" spans="1:1" ht="15.75" customHeight="1" x14ac:dyDescent="0.3">
      <c r="A687" s="8"/>
    </row>
    <row r="688" spans="1:1" ht="15.75" customHeight="1" x14ac:dyDescent="0.3">
      <c r="A688" s="8"/>
    </row>
    <row r="689" spans="1:1" ht="15.75" customHeight="1" x14ac:dyDescent="0.3">
      <c r="A689" s="8"/>
    </row>
    <row r="690" spans="1:1" ht="15.75" customHeight="1" x14ac:dyDescent="0.3">
      <c r="A690" s="8"/>
    </row>
    <row r="691" spans="1:1" ht="15.75" customHeight="1" x14ac:dyDescent="0.3">
      <c r="A691" s="8"/>
    </row>
    <row r="692" spans="1:1" ht="15.75" customHeight="1" x14ac:dyDescent="0.3">
      <c r="A692" s="8"/>
    </row>
    <row r="693" spans="1:1" ht="15.75" customHeight="1" x14ac:dyDescent="0.3">
      <c r="A693" s="8"/>
    </row>
    <row r="694" spans="1:1" ht="15.75" customHeight="1" x14ac:dyDescent="0.3">
      <c r="A694" s="8"/>
    </row>
    <row r="695" spans="1:1" ht="15.75" customHeight="1" x14ac:dyDescent="0.3">
      <c r="A695" s="8"/>
    </row>
    <row r="696" spans="1:1" ht="15.75" customHeight="1" x14ac:dyDescent="0.3">
      <c r="A696" s="8"/>
    </row>
    <row r="697" spans="1:1" ht="15.75" customHeight="1" x14ac:dyDescent="0.3">
      <c r="A697" s="8"/>
    </row>
    <row r="698" spans="1:1" ht="15.75" customHeight="1" x14ac:dyDescent="0.3">
      <c r="A698" s="8"/>
    </row>
    <row r="699" spans="1:1" ht="15.75" customHeight="1" x14ac:dyDescent="0.3">
      <c r="A699" s="8"/>
    </row>
    <row r="700" spans="1:1" ht="15.75" customHeight="1" x14ac:dyDescent="0.3">
      <c r="A700" s="8"/>
    </row>
    <row r="701" spans="1:1" ht="15.75" customHeight="1" x14ac:dyDescent="0.3">
      <c r="A701" s="8"/>
    </row>
    <row r="702" spans="1:1" ht="15.75" customHeight="1" x14ac:dyDescent="0.3">
      <c r="A702" s="8"/>
    </row>
    <row r="703" spans="1:1" ht="15.75" customHeight="1" x14ac:dyDescent="0.3">
      <c r="A703" s="8"/>
    </row>
    <row r="704" spans="1:1" ht="15.75" customHeight="1" x14ac:dyDescent="0.3">
      <c r="A704" s="8"/>
    </row>
    <row r="705" spans="1:1" ht="15.75" customHeight="1" x14ac:dyDescent="0.3">
      <c r="A705" s="8"/>
    </row>
    <row r="706" spans="1:1" ht="15.75" customHeight="1" x14ac:dyDescent="0.3">
      <c r="A706" s="8"/>
    </row>
    <row r="707" spans="1:1" ht="15.75" customHeight="1" x14ac:dyDescent="0.3">
      <c r="A707" s="8"/>
    </row>
    <row r="708" spans="1:1" ht="15.75" customHeight="1" x14ac:dyDescent="0.3">
      <c r="A708" s="8"/>
    </row>
    <row r="709" spans="1:1" ht="15.75" customHeight="1" x14ac:dyDescent="0.3">
      <c r="A709" s="8"/>
    </row>
    <row r="710" spans="1:1" ht="15.75" customHeight="1" x14ac:dyDescent="0.3">
      <c r="A710" s="8"/>
    </row>
    <row r="711" spans="1:1" ht="15.75" customHeight="1" x14ac:dyDescent="0.3">
      <c r="A711" s="8"/>
    </row>
    <row r="712" spans="1:1" ht="15.75" customHeight="1" x14ac:dyDescent="0.3">
      <c r="A712" s="8"/>
    </row>
    <row r="713" spans="1:1" ht="15.75" customHeight="1" x14ac:dyDescent="0.3">
      <c r="A713" s="8"/>
    </row>
    <row r="714" spans="1:1" ht="15.75" customHeight="1" x14ac:dyDescent="0.3">
      <c r="A714" s="8"/>
    </row>
    <row r="715" spans="1:1" ht="15.75" customHeight="1" x14ac:dyDescent="0.3">
      <c r="A715" s="8"/>
    </row>
    <row r="716" spans="1:1" ht="15.75" customHeight="1" x14ac:dyDescent="0.3">
      <c r="A716" s="8"/>
    </row>
    <row r="717" spans="1:1" ht="15.75" customHeight="1" x14ac:dyDescent="0.3">
      <c r="A717" s="8"/>
    </row>
    <row r="718" spans="1:1" ht="15.75" customHeight="1" x14ac:dyDescent="0.3">
      <c r="A718" s="8"/>
    </row>
    <row r="719" spans="1:1" ht="15.75" customHeight="1" x14ac:dyDescent="0.3">
      <c r="A719" s="8"/>
    </row>
    <row r="720" spans="1:1" ht="15.75" customHeight="1" x14ac:dyDescent="0.3">
      <c r="A720" s="8"/>
    </row>
    <row r="721" spans="1:1" ht="15.75" customHeight="1" x14ac:dyDescent="0.3">
      <c r="A721" s="8"/>
    </row>
    <row r="722" spans="1:1" ht="15.75" customHeight="1" x14ac:dyDescent="0.3">
      <c r="A722" s="8"/>
    </row>
    <row r="723" spans="1:1" ht="15.75" customHeight="1" x14ac:dyDescent="0.3">
      <c r="A723" s="8"/>
    </row>
    <row r="724" spans="1:1" ht="15.75" customHeight="1" x14ac:dyDescent="0.3">
      <c r="A724" s="8"/>
    </row>
    <row r="725" spans="1:1" ht="15.75" customHeight="1" x14ac:dyDescent="0.3">
      <c r="A725" s="8"/>
    </row>
    <row r="726" spans="1:1" ht="15.75" customHeight="1" x14ac:dyDescent="0.3">
      <c r="A726" s="8"/>
    </row>
    <row r="727" spans="1:1" ht="15.75" customHeight="1" x14ac:dyDescent="0.3">
      <c r="A727" s="8"/>
    </row>
    <row r="728" spans="1:1" ht="15.75" customHeight="1" x14ac:dyDescent="0.3">
      <c r="A728" s="8"/>
    </row>
    <row r="729" spans="1:1" ht="15.75" customHeight="1" x14ac:dyDescent="0.3">
      <c r="A729" s="8"/>
    </row>
    <row r="730" spans="1:1" ht="15.75" customHeight="1" x14ac:dyDescent="0.3">
      <c r="A730" s="8"/>
    </row>
    <row r="731" spans="1:1" ht="15.75" customHeight="1" x14ac:dyDescent="0.3">
      <c r="A731" s="8"/>
    </row>
    <row r="732" spans="1:1" ht="15.75" customHeight="1" x14ac:dyDescent="0.3">
      <c r="A732" s="8"/>
    </row>
    <row r="733" spans="1:1" ht="15.75" customHeight="1" x14ac:dyDescent="0.3">
      <c r="A733" s="8"/>
    </row>
    <row r="734" spans="1:1" ht="15.75" customHeight="1" x14ac:dyDescent="0.3">
      <c r="A734" s="8"/>
    </row>
    <row r="735" spans="1:1" ht="15.75" customHeight="1" x14ac:dyDescent="0.3">
      <c r="A735" s="8"/>
    </row>
    <row r="736" spans="1:1" ht="15.75" customHeight="1" x14ac:dyDescent="0.3">
      <c r="A736" s="8"/>
    </row>
    <row r="737" spans="1:1" ht="15.75" customHeight="1" x14ac:dyDescent="0.3">
      <c r="A737" s="8"/>
    </row>
    <row r="738" spans="1:1" ht="15.75" customHeight="1" x14ac:dyDescent="0.3">
      <c r="A738" s="8"/>
    </row>
    <row r="739" spans="1:1" ht="15.75" customHeight="1" x14ac:dyDescent="0.3">
      <c r="A739" s="8"/>
    </row>
    <row r="740" spans="1:1" ht="15.75" customHeight="1" x14ac:dyDescent="0.3">
      <c r="A740" s="8"/>
    </row>
    <row r="741" spans="1:1" ht="15.75" customHeight="1" x14ac:dyDescent="0.3">
      <c r="A741" s="8"/>
    </row>
    <row r="742" spans="1:1" ht="15.75" customHeight="1" x14ac:dyDescent="0.3">
      <c r="A742" s="8"/>
    </row>
    <row r="743" spans="1:1" ht="15.75" customHeight="1" x14ac:dyDescent="0.3">
      <c r="A743" s="8"/>
    </row>
    <row r="744" spans="1:1" ht="15.75" customHeight="1" x14ac:dyDescent="0.3">
      <c r="A744" s="8"/>
    </row>
    <row r="745" spans="1:1" ht="15.75" customHeight="1" x14ac:dyDescent="0.3">
      <c r="A745" s="8"/>
    </row>
    <row r="746" spans="1:1" ht="15.75" customHeight="1" x14ac:dyDescent="0.3">
      <c r="A746" s="8"/>
    </row>
    <row r="747" spans="1:1" ht="15.75" customHeight="1" x14ac:dyDescent="0.3">
      <c r="A747" s="8"/>
    </row>
    <row r="748" spans="1:1" ht="15.75" customHeight="1" x14ac:dyDescent="0.3">
      <c r="A748" s="8"/>
    </row>
    <row r="749" spans="1:1" ht="15.75" customHeight="1" x14ac:dyDescent="0.3">
      <c r="A749" s="8"/>
    </row>
    <row r="750" spans="1:1" ht="15.75" customHeight="1" x14ac:dyDescent="0.3">
      <c r="A750" s="8"/>
    </row>
    <row r="751" spans="1:1" ht="15.75" customHeight="1" x14ac:dyDescent="0.3">
      <c r="A751" s="8"/>
    </row>
    <row r="752" spans="1:1" ht="15.75" customHeight="1" x14ac:dyDescent="0.3">
      <c r="A752" s="8"/>
    </row>
    <row r="753" spans="1:1" ht="15.75" customHeight="1" x14ac:dyDescent="0.3">
      <c r="A753" s="8"/>
    </row>
    <row r="754" spans="1:1" ht="15.75" customHeight="1" x14ac:dyDescent="0.3">
      <c r="A754" s="8"/>
    </row>
    <row r="755" spans="1:1" ht="15.75" customHeight="1" x14ac:dyDescent="0.3">
      <c r="A755" s="8"/>
    </row>
    <row r="756" spans="1:1" ht="15.75" customHeight="1" x14ac:dyDescent="0.3">
      <c r="A756" s="8"/>
    </row>
    <row r="757" spans="1:1" ht="15.75" customHeight="1" x14ac:dyDescent="0.3">
      <c r="A757" s="8"/>
    </row>
    <row r="758" spans="1:1" ht="15.75" customHeight="1" x14ac:dyDescent="0.3">
      <c r="A758" s="8"/>
    </row>
    <row r="759" spans="1:1" ht="15.75" customHeight="1" x14ac:dyDescent="0.3">
      <c r="A759" s="8"/>
    </row>
    <row r="760" spans="1:1" ht="15.75" customHeight="1" x14ac:dyDescent="0.3">
      <c r="A760" s="8"/>
    </row>
    <row r="761" spans="1:1" ht="15.75" customHeight="1" x14ac:dyDescent="0.3">
      <c r="A761" s="8"/>
    </row>
    <row r="762" spans="1:1" ht="15.75" customHeight="1" x14ac:dyDescent="0.3">
      <c r="A762" s="8"/>
    </row>
    <row r="763" spans="1:1" ht="15.75" customHeight="1" x14ac:dyDescent="0.3">
      <c r="A763" s="8"/>
    </row>
    <row r="764" spans="1:1" ht="15.75" customHeight="1" x14ac:dyDescent="0.3">
      <c r="A764" s="8"/>
    </row>
    <row r="765" spans="1:1" ht="15.75" customHeight="1" x14ac:dyDescent="0.3">
      <c r="A765" s="8"/>
    </row>
    <row r="766" spans="1:1" ht="15.75" customHeight="1" x14ac:dyDescent="0.3">
      <c r="A766" s="8"/>
    </row>
    <row r="767" spans="1:1" ht="15.75" customHeight="1" x14ac:dyDescent="0.3">
      <c r="A767" s="8"/>
    </row>
    <row r="768" spans="1:1" ht="15.75" customHeight="1" x14ac:dyDescent="0.3">
      <c r="A768" s="8"/>
    </row>
    <row r="769" spans="1:1" ht="15.75" customHeight="1" x14ac:dyDescent="0.3">
      <c r="A769" s="8"/>
    </row>
    <row r="770" spans="1:1" ht="15.75" customHeight="1" x14ac:dyDescent="0.3">
      <c r="A770" s="8"/>
    </row>
    <row r="771" spans="1:1" ht="15.75" customHeight="1" x14ac:dyDescent="0.3">
      <c r="A771" s="8"/>
    </row>
    <row r="772" spans="1:1" ht="15.75" customHeight="1" x14ac:dyDescent="0.3">
      <c r="A772" s="8"/>
    </row>
    <row r="773" spans="1:1" ht="15.75" customHeight="1" x14ac:dyDescent="0.3">
      <c r="A773" s="8"/>
    </row>
    <row r="774" spans="1:1" ht="15.75" customHeight="1" x14ac:dyDescent="0.3">
      <c r="A774" s="8"/>
    </row>
    <row r="775" spans="1:1" ht="15.75" customHeight="1" x14ac:dyDescent="0.3">
      <c r="A775" s="8"/>
    </row>
    <row r="776" spans="1:1" ht="15.75" customHeight="1" x14ac:dyDescent="0.3">
      <c r="A776" s="8"/>
    </row>
    <row r="777" spans="1:1" ht="15.75" customHeight="1" x14ac:dyDescent="0.3">
      <c r="A777" s="8"/>
    </row>
    <row r="778" spans="1:1" ht="15.75" customHeight="1" x14ac:dyDescent="0.3">
      <c r="A778" s="8"/>
    </row>
    <row r="779" spans="1:1" ht="15.75" customHeight="1" x14ac:dyDescent="0.3">
      <c r="A779" s="8"/>
    </row>
    <row r="780" spans="1:1" ht="15.75" customHeight="1" x14ac:dyDescent="0.3">
      <c r="A780" s="8"/>
    </row>
    <row r="781" spans="1:1" ht="15.75" customHeight="1" x14ac:dyDescent="0.3">
      <c r="A781" s="8"/>
    </row>
    <row r="782" spans="1:1" ht="15.75" customHeight="1" x14ac:dyDescent="0.3">
      <c r="A782" s="8"/>
    </row>
    <row r="783" spans="1:1" ht="15.75" customHeight="1" x14ac:dyDescent="0.3">
      <c r="A783" s="8"/>
    </row>
    <row r="784" spans="1:1" ht="15.75" customHeight="1" x14ac:dyDescent="0.3">
      <c r="A784" s="8"/>
    </row>
    <row r="785" spans="1:1" ht="15.75" customHeight="1" x14ac:dyDescent="0.3">
      <c r="A785" s="8"/>
    </row>
    <row r="786" spans="1:1" ht="15.75" customHeight="1" x14ac:dyDescent="0.3">
      <c r="A786" s="8"/>
    </row>
    <row r="787" spans="1:1" ht="15.75" customHeight="1" x14ac:dyDescent="0.3">
      <c r="A787" s="8"/>
    </row>
    <row r="788" spans="1:1" ht="15.75" customHeight="1" x14ac:dyDescent="0.3">
      <c r="A788" s="8"/>
    </row>
    <row r="789" spans="1:1" ht="15.75" customHeight="1" x14ac:dyDescent="0.3">
      <c r="A789" s="8"/>
    </row>
    <row r="790" spans="1:1" ht="15.75" customHeight="1" x14ac:dyDescent="0.3">
      <c r="A790" s="8"/>
    </row>
    <row r="791" spans="1:1" ht="15.75" customHeight="1" x14ac:dyDescent="0.3">
      <c r="A791" s="8"/>
    </row>
    <row r="792" spans="1:1" ht="15.75" customHeight="1" x14ac:dyDescent="0.3">
      <c r="A792" s="8"/>
    </row>
    <row r="793" spans="1:1" ht="15.75" customHeight="1" x14ac:dyDescent="0.3">
      <c r="A793" s="8"/>
    </row>
    <row r="794" spans="1:1" ht="15.75" customHeight="1" x14ac:dyDescent="0.3">
      <c r="A794" s="8"/>
    </row>
    <row r="795" spans="1:1" ht="15.75" customHeight="1" x14ac:dyDescent="0.3">
      <c r="A795" s="8"/>
    </row>
    <row r="796" spans="1:1" ht="15.75" customHeight="1" x14ac:dyDescent="0.3">
      <c r="A796" s="8"/>
    </row>
    <row r="797" spans="1:1" ht="15.75" customHeight="1" x14ac:dyDescent="0.3">
      <c r="A797" s="8"/>
    </row>
    <row r="798" spans="1:1" ht="15.75" customHeight="1" x14ac:dyDescent="0.3">
      <c r="A798" s="8"/>
    </row>
    <row r="799" spans="1:1" ht="15.75" customHeight="1" x14ac:dyDescent="0.3">
      <c r="A799" s="8"/>
    </row>
    <row r="800" spans="1:1" ht="15.75" customHeight="1" x14ac:dyDescent="0.3">
      <c r="A800" s="8"/>
    </row>
    <row r="801" spans="1:1" ht="15.75" customHeight="1" x14ac:dyDescent="0.3">
      <c r="A801" s="8"/>
    </row>
    <row r="802" spans="1:1" ht="15.75" customHeight="1" x14ac:dyDescent="0.3">
      <c r="A802" s="8"/>
    </row>
    <row r="803" spans="1:1" ht="15.75" customHeight="1" x14ac:dyDescent="0.3">
      <c r="A803" s="8"/>
    </row>
    <row r="804" spans="1:1" ht="15.75" customHeight="1" x14ac:dyDescent="0.3">
      <c r="A804" s="8"/>
    </row>
    <row r="805" spans="1:1" ht="15.75" customHeight="1" x14ac:dyDescent="0.3">
      <c r="A805" s="8"/>
    </row>
    <row r="806" spans="1:1" ht="15.75" customHeight="1" x14ac:dyDescent="0.3">
      <c r="A806" s="8"/>
    </row>
    <row r="807" spans="1:1" ht="15.75" customHeight="1" x14ac:dyDescent="0.3">
      <c r="A807" s="8"/>
    </row>
    <row r="808" spans="1:1" ht="15.75" customHeight="1" x14ac:dyDescent="0.3">
      <c r="A808" s="8"/>
    </row>
    <row r="809" spans="1:1" ht="15.75" customHeight="1" x14ac:dyDescent="0.3">
      <c r="A809" s="8"/>
    </row>
    <row r="810" spans="1:1" ht="15.75" customHeight="1" x14ac:dyDescent="0.3">
      <c r="A810" s="8"/>
    </row>
    <row r="811" spans="1:1" ht="15.75" customHeight="1" x14ac:dyDescent="0.3">
      <c r="A811" s="8"/>
    </row>
    <row r="812" spans="1:1" ht="15.75" customHeight="1" x14ac:dyDescent="0.3">
      <c r="A812" s="8"/>
    </row>
    <row r="813" spans="1:1" ht="15.75" customHeight="1" x14ac:dyDescent="0.3">
      <c r="A813" s="8"/>
    </row>
    <row r="814" spans="1:1" ht="15.75" customHeight="1" x14ac:dyDescent="0.3">
      <c r="A814" s="8"/>
    </row>
    <row r="815" spans="1:1" ht="15.75" customHeight="1" x14ac:dyDescent="0.3">
      <c r="A815" s="8"/>
    </row>
    <row r="816" spans="1:1" ht="15.75" customHeight="1" x14ac:dyDescent="0.3">
      <c r="A816" s="8"/>
    </row>
    <row r="817" spans="1:1" ht="15.75" customHeight="1" x14ac:dyDescent="0.3">
      <c r="A817" s="8"/>
    </row>
    <row r="818" spans="1:1" ht="15.75" customHeight="1" x14ac:dyDescent="0.3">
      <c r="A818" s="8"/>
    </row>
    <row r="819" spans="1:1" ht="15.75" customHeight="1" x14ac:dyDescent="0.3">
      <c r="A819" s="8"/>
    </row>
    <row r="820" spans="1:1" ht="15.75" customHeight="1" x14ac:dyDescent="0.3">
      <c r="A820" s="8"/>
    </row>
    <row r="821" spans="1:1" ht="15.75" customHeight="1" x14ac:dyDescent="0.3">
      <c r="A821" s="8"/>
    </row>
    <row r="822" spans="1:1" ht="15.75" customHeight="1" x14ac:dyDescent="0.3">
      <c r="A822" s="8"/>
    </row>
    <row r="823" spans="1:1" ht="15.75" customHeight="1" x14ac:dyDescent="0.3">
      <c r="A823" s="8"/>
    </row>
    <row r="824" spans="1:1" ht="15.75" customHeight="1" x14ac:dyDescent="0.3">
      <c r="A824" s="8"/>
    </row>
    <row r="825" spans="1:1" ht="15.75" customHeight="1" x14ac:dyDescent="0.3">
      <c r="A825" s="8"/>
    </row>
    <row r="826" spans="1:1" ht="15.75" customHeight="1" x14ac:dyDescent="0.3">
      <c r="A826" s="8"/>
    </row>
    <row r="827" spans="1:1" ht="15.75" customHeight="1" x14ac:dyDescent="0.3">
      <c r="A827" s="8"/>
    </row>
    <row r="828" spans="1:1" ht="15.75" customHeight="1" x14ac:dyDescent="0.3">
      <c r="A828" s="8"/>
    </row>
    <row r="829" spans="1:1" ht="15.75" customHeight="1" x14ac:dyDescent="0.3">
      <c r="A829" s="8"/>
    </row>
    <row r="830" spans="1:1" ht="15.75" customHeight="1" x14ac:dyDescent="0.3">
      <c r="A830" s="8"/>
    </row>
    <row r="831" spans="1:1" ht="15.75" customHeight="1" x14ac:dyDescent="0.3">
      <c r="A831" s="8"/>
    </row>
    <row r="832" spans="1:1" ht="15.75" customHeight="1" x14ac:dyDescent="0.3">
      <c r="A832" s="8"/>
    </row>
    <row r="833" spans="1:1" ht="15.75" customHeight="1" x14ac:dyDescent="0.3">
      <c r="A833" s="8"/>
    </row>
    <row r="834" spans="1:1" ht="15.75" customHeight="1" x14ac:dyDescent="0.3">
      <c r="A834" s="8"/>
    </row>
    <row r="835" spans="1:1" ht="15.75" customHeight="1" x14ac:dyDescent="0.3">
      <c r="A835" s="8"/>
    </row>
    <row r="836" spans="1:1" ht="15.75" customHeight="1" x14ac:dyDescent="0.3">
      <c r="A836" s="8"/>
    </row>
    <row r="837" spans="1:1" ht="15.75" customHeight="1" x14ac:dyDescent="0.3">
      <c r="A837" s="8"/>
    </row>
    <row r="838" spans="1:1" ht="15.75" customHeight="1" x14ac:dyDescent="0.3">
      <c r="A838" s="8"/>
    </row>
    <row r="839" spans="1:1" ht="15.75" customHeight="1" x14ac:dyDescent="0.3">
      <c r="A839" s="8"/>
    </row>
    <row r="840" spans="1:1" ht="15.75" customHeight="1" x14ac:dyDescent="0.3">
      <c r="A840" s="8"/>
    </row>
    <row r="841" spans="1:1" ht="15.75" customHeight="1" x14ac:dyDescent="0.3">
      <c r="A841" s="8"/>
    </row>
    <row r="842" spans="1:1" ht="15.75" customHeight="1" x14ac:dyDescent="0.3">
      <c r="A842" s="8"/>
    </row>
    <row r="843" spans="1:1" ht="15.75" customHeight="1" x14ac:dyDescent="0.3">
      <c r="A843" s="8"/>
    </row>
    <row r="844" spans="1:1" ht="15.75" customHeight="1" x14ac:dyDescent="0.3">
      <c r="A844" s="8"/>
    </row>
    <row r="845" spans="1:1" ht="15.75" customHeight="1" x14ac:dyDescent="0.3">
      <c r="A845" s="8"/>
    </row>
    <row r="846" spans="1:1" ht="15.75" customHeight="1" x14ac:dyDescent="0.3">
      <c r="A846" s="8"/>
    </row>
    <row r="847" spans="1:1" ht="15.75" customHeight="1" x14ac:dyDescent="0.3">
      <c r="A847" s="8"/>
    </row>
    <row r="848" spans="1:1" ht="15.75" customHeight="1" x14ac:dyDescent="0.3">
      <c r="A848" s="8"/>
    </row>
    <row r="849" spans="1:1" ht="15.75" customHeight="1" x14ac:dyDescent="0.3">
      <c r="A849" s="8"/>
    </row>
    <row r="850" spans="1:1" ht="15.75" customHeight="1" x14ac:dyDescent="0.3">
      <c r="A850" s="8"/>
    </row>
    <row r="851" spans="1:1" ht="15.75" customHeight="1" x14ac:dyDescent="0.3">
      <c r="A851" s="8"/>
    </row>
    <row r="852" spans="1:1" ht="15.75" customHeight="1" x14ac:dyDescent="0.3">
      <c r="A852" s="8"/>
    </row>
    <row r="853" spans="1:1" ht="15.75" customHeight="1" x14ac:dyDescent="0.3">
      <c r="A853" s="8"/>
    </row>
    <row r="854" spans="1:1" ht="15.75" customHeight="1" x14ac:dyDescent="0.3">
      <c r="A854" s="8"/>
    </row>
    <row r="855" spans="1:1" ht="15.75" customHeight="1" x14ac:dyDescent="0.3">
      <c r="A855" s="8"/>
    </row>
    <row r="856" spans="1:1" ht="15.75" customHeight="1" x14ac:dyDescent="0.3">
      <c r="A856" s="8"/>
    </row>
    <row r="857" spans="1:1" ht="15.75" customHeight="1" x14ac:dyDescent="0.3">
      <c r="A857" s="8"/>
    </row>
    <row r="858" spans="1:1" ht="15.75" customHeight="1" x14ac:dyDescent="0.3">
      <c r="A858" s="8"/>
    </row>
    <row r="859" spans="1:1" ht="15.75" customHeight="1" x14ac:dyDescent="0.3">
      <c r="A859" s="8"/>
    </row>
    <row r="860" spans="1:1" ht="15.75" customHeight="1" x14ac:dyDescent="0.3">
      <c r="A860" s="8"/>
    </row>
    <row r="861" spans="1:1" ht="15.75" customHeight="1" x14ac:dyDescent="0.3">
      <c r="A861" s="8"/>
    </row>
    <row r="862" spans="1:1" ht="15.75" customHeight="1" x14ac:dyDescent="0.3">
      <c r="A862" s="8"/>
    </row>
    <row r="863" spans="1:1" ht="15.75" customHeight="1" x14ac:dyDescent="0.3">
      <c r="A863" s="8"/>
    </row>
    <row r="864" spans="1:1" ht="15.75" customHeight="1" x14ac:dyDescent="0.3">
      <c r="A864" s="8"/>
    </row>
    <row r="865" spans="1:1" ht="15.75" customHeight="1" x14ac:dyDescent="0.3">
      <c r="A865" s="8"/>
    </row>
    <row r="866" spans="1:1" ht="15.75" customHeight="1" x14ac:dyDescent="0.3">
      <c r="A866" s="8"/>
    </row>
    <row r="867" spans="1:1" ht="15.75" customHeight="1" x14ac:dyDescent="0.3">
      <c r="A867" s="8"/>
    </row>
    <row r="868" spans="1:1" ht="15.75" customHeight="1" x14ac:dyDescent="0.3">
      <c r="A868" s="8"/>
    </row>
    <row r="869" spans="1:1" ht="15.75" customHeight="1" x14ac:dyDescent="0.3">
      <c r="A869" s="8"/>
    </row>
    <row r="870" spans="1:1" ht="15.75" customHeight="1" x14ac:dyDescent="0.3">
      <c r="A870" s="8"/>
    </row>
    <row r="871" spans="1:1" ht="15.75" customHeight="1" x14ac:dyDescent="0.3">
      <c r="A871" s="8"/>
    </row>
    <row r="872" spans="1:1" ht="15.75" customHeight="1" x14ac:dyDescent="0.3">
      <c r="A872" s="8"/>
    </row>
    <row r="873" spans="1:1" ht="15.75" customHeight="1" x14ac:dyDescent="0.3">
      <c r="A873" s="8"/>
    </row>
    <row r="874" spans="1:1" ht="15.75" customHeight="1" x14ac:dyDescent="0.3">
      <c r="A874" s="8"/>
    </row>
    <row r="875" spans="1:1" ht="15.75" customHeight="1" x14ac:dyDescent="0.3">
      <c r="A875" s="8"/>
    </row>
    <row r="876" spans="1:1" ht="15.75" customHeight="1" x14ac:dyDescent="0.3">
      <c r="A876" s="8"/>
    </row>
    <row r="877" spans="1:1" ht="15.75" customHeight="1" x14ac:dyDescent="0.3">
      <c r="A877" s="8"/>
    </row>
    <row r="878" spans="1:1" ht="15.75" customHeight="1" x14ac:dyDescent="0.3">
      <c r="A878" s="8"/>
    </row>
    <row r="879" spans="1:1" ht="15.75" customHeight="1" x14ac:dyDescent="0.3">
      <c r="A879" s="8"/>
    </row>
    <row r="880" spans="1:1" ht="15.75" customHeight="1" x14ac:dyDescent="0.3">
      <c r="A880" s="8"/>
    </row>
    <row r="881" spans="1:1" ht="15.75" customHeight="1" x14ac:dyDescent="0.3">
      <c r="A881" s="8"/>
    </row>
    <row r="882" spans="1:1" ht="15.75" customHeight="1" x14ac:dyDescent="0.3">
      <c r="A882" s="8"/>
    </row>
    <row r="883" spans="1:1" ht="15.75" customHeight="1" x14ac:dyDescent="0.3">
      <c r="A883" s="8"/>
    </row>
    <row r="884" spans="1:1" ht="15.75" customHeight="1" x14ac:dyDescent="0.3">
      <c r="A884" s="8"/>
    </row>
    <row r="885" spans="1:1" ht="15.75" customHeight="1" x14ac:dyDescent="0.3">
      <c r="A885" s="8"/>
    </row>
    <row r="886" spans="1:1" ht="15.75" customHeight="1" x14ac:dyDescent="0.3">
      <c r="A886" s="8"/>
    </row>
    <row r="887" spans="1:1" ht="15.75" customHeight="1" x14ac:dyDescent="0.3">
      <c r="A887" s="8"/>
    </row>
    <row r="888" spans="1:1" ht="15.75" customHeight="1" x14ac:dyDescent="0.3">
      <c r="A888" s="8"/>
    </row>
    <row r="889" spans="1:1" ht="15.75" customHeight="1" x14ac:dyDescent="0.3">
      <c r="A889" s="8"/>
    </row>
    <row r="890" spans="1:1" ht="15.75" customHeight="1" x14ac:dyDescent="0.3">
      <c r="A890" s="8"/>
    </row>
    <row r="891" spans="1:1" ht="15.75" customHeight="1" x14ac:dyDescent="0.3">
      <c r="A891" s="8"/>
    </row>
    <row r="892" spans="1:1" ht="15.75" customHeight="1" x14ac:dyDescent="0.3">
      <c r="A892" s="8"/>
    </row>
    <row r="893" spans="1:1" ht="15.75" customHeight="1" x14ac:dyDescent="0.3">
      <c r="A893" s="8"/>
    </row>
    <row r="894" spans="1:1" ht="15.75" customHeight="1" x14ac:dyDescent="0.3">
      <c r="A894" s="8"/>
    </row>
    <row r="895" spans="1:1" ht="15.75" customHeight="1" x14ac:dyDescent="0.3">
      <c r="A895" s="8"/>
    </row>
    <row r="896" spans="1:1" ht="15.75" customHeight="1" x14ac:dyDescent="0.3">
      <c r="A896" s="8"/>
    </row>
    <row r="897" spans="1:1" ht="15.75" customHeight="1" x14ac:dyDescent="0.3">
      <c r="A897" s="8"/>
    </row>
    <row r="898" spans="1:1" ht="15.75" customHeight="1" x14ac:dyDescent="0.3">
      <c r="A898" s="8"/>
    </row>
    <row r="899" spans="1:1" ht="15.75" customHeight="1" x14ac:dyDescent="0.3">
      <c r="A899" s="8"/>
    </row>
    <row r="900" spans="1:1" ht="15.75" customHeight="1" x14ac:dyDescent="0.3">
      <c r="A900" s="8"/>
    </row>
    <row r="901" spans="1:1" ht="15.75" customHeight="1" x14ac:dyDescent="0.3">
      <c r="A901" s="8"/>
    </row>
    <row r="902" spans="1:1" ht="15.75" customHeight="1" x14ac:dyDescent="0.3">
      <c r="A902" s="8"/>
    </row>
    <row r="903" spans="1:1" ht="15.75" customHeight="1" x14ac:dyDescent="0.3">
      <c r="A903" s="8"/>
    </row>
    <row r="904" spans="1:1" ht="15.75" customHeight="1" x14ac:dyDescent="0.3">
      <c r="A904" s="8"/>
    </row>
    <row r="905" spans="1:1" ht="15.75" customHeight="1" x14ac:dyDescent="0.3">
      <c r="A905" s="8"/>
    </row>
    <row r="906" spans="1:1" ht="15.75" customHeight="1" x14ac:dyDescent="0.3">
      <c r="A906" s="8"/>
    </row>
    <row r="907" spans="1:1" ht="15.75" customHeight="1" x14ac:dyDescent="0.3">
      <c r="A907" s="8"/>
    </row>
    <row r="908" spans="1:1" ht="15.75" customHeight="1" x14ac:dyDescent="0.3">
      <c r="A908" s="8"/>
    </row>
    <row r="909" spans="1:1" ht="15.75" customHeight="1" x14ac:dyDescent="0.3">
      <c r="A909" s="8"/>
    </row>
    <row r="910" spans="1:1" ht="15.75" customHeight="1" x14ac:dyDescent="0.3">
      <c r="A910" s="8"/>
    </row>
    <row r="911" spans="1:1" ht="15.75" customHeight="1" x14ac:dyDescent="0.3">
      <c r="A911" s="8"/>
    </row>
    <row r="912" spans="1:1" ht="15.75" customHeight="1" x14ac:dyDescent="0.3">
      <c r="A912" s="8"/>
    </row>
    <row r="913" spans="1:1" ht="15.75" customHeight="1" x14ac:dyDescent="0.3">
      <c r="A913" s="8"/>
    </row>
    <row r="914" spans="1:1" ht="15.75" customHeight="1" x14ac:dyDescent="0.3">
      <c r="A914" s="8"/>
    </row>
    <row r="915" spans="1:1" ht="15.75" customHeight="1" x14ac:dyDescent="0.3">
      <c r="A915" s="8"/>
    </row>
    <row r="916" spans="1:1" ht="15.75" customHeight="1" x14ac:dyDescent="0.3">
      <c r="A916" s="8"/>
    </row>
    <row r="917" spans="1:1" ht="15.75" customHeight="1" x14ac:dyDescent="0.3">
      <c r="A917" s="8"/>
    </row>
    <row r="918" spans="1:1" ht="15.75" customHeight="1" x14ac:dyDescent="0.3">
      <c r="A918" s="8"/>
    </row>
    <row r="919" spans="1:1" ht="15.75" customHeight="1" x14ac:dyDescent="0.3">
      <c r="A919" s="8"/>
    </row>
    <row r="920" spans="1:1" ht="15.75" customHeight="1" x14ac:dyDescent="0.3">
      <c r="A920" s="8"/>
    </row>
    <row r="921" spans="1:1" ht="15.75" customHeight="1" x14ac:dyDescent="0.3">
      <c r="A921" s="8"/>
    </row>
    <row r="922" spans="1:1" ht="15.75" customHeight="1" x14ac:dyDescent="0.3">
      <c r="A922" s="8"/>
    </row>
    <row r="923" spans="1:1" ht="15.75" customHeight="1" x14ac:dyDescent="0.3">
      <c r="A923" s="8"/>
    </row>
    <row r="924" spans="1:1" ht="15.75" customHeight="1" x14ac:dyDescent="0.3">
      <c r="A924" s="8"/>
    </row>
    <row r="925" spans="1:1" ht="15.75" customHeight="1" x14ac:dyDescent="0.3">
      <c r="A925" s="8"/>
    </row>
    <row r="926" spans="1:1" ht="15.75" customHeight="1" x14ac:dyDescent="0.3">
      <c r="A926" s="8"/>
    </row>
    <row r="927" spans="1:1" ht="15.75" customHeight="1" x14ac:dyDescent="0.3">
      <c r="A927" s="8"/>
    </row>
    <row r="928" spans="1:1" ht="15.75" customHeight="1" x14ac:dyDescent="0.3">
      <c r="A928" s="8"/>
    </row>
    <row r="929" spans="1:1" ht="15.75" customHeight="1" x14ac:dyDescent="0.3">
      <c r="A929" s="8"/>
    </row>
    <row r="930" spans="1:1" ht="15.75" customHeight="1" x14ac:dyDescent="0.3">
      <c r="A930" s="8"/>
    </row>
    <row r="931" spans="1:1" ht="15.75" customHeight="1" x14ac:dyDescent="0.3">
      <c r="A931" s="8"/>
    </row>
    <row r="932" spans="1:1" ht="15.75" customHeight="1" x14ac:dyDescent="0.3">
      <c r="A932" s="8"/>
    </row>
    <row r="933" spans="1:1" ht="15.75" customHeight="1" x14ac:dyDescent="0.3">
      <c r="A933" s="8"/>
    </row>
    <row r="934" spans="1:1" ht="15.75" customHeight="1" x14ac:dyDescent="0.3">
      <c r="A934" s="8"/>
    </row>
    <row r="935" spans="1:1" ht="15.75" customHeight="1" x14ac:dyDescent="0.3">
      <c r="A935" s="8"/>
    </row>
    <row r="936" spans="1:1" ht="15.75" customHeight="1" x14ac:dyDescent="0.3">
      <c r="A936" s="8"/>
    </row>
    <row r="937" spans="1:1" ht="15.75" customHeight="1" x14ac:dyDescent="0.3">
      <c r="A937" s="8"/>
    </row>
    <row r="938" spans="1:1" ht="15.75" customHeight="1" x14ac:dyDescent="0.3">
      <c r="A938" s="8"/>
    </row>
    <row r="939" spans="1:1" ht="15.75" customHeight="1" x14ac:dyDescent="0.3">
      <c r="A939" s="8"/>
    </row>
    <row r="940" spans="1:1" ht="15.75" customHeight="1" x14ac:dyDescent="0.3">
      <c r="A940" s="8"/>
    </row>
    <row r="941" spans="1:1" ht="15.75" customHeight="1" x14ac:dyDescent="0.3">
      <c r="A941" s="8"/>
    </row>
    <row r="942" spans="1:1" ht="15.75" customHeight="1" x14ac:dyDescent="0.3">
      <c r="A942" s="8"/>
    </row>
    <row r="943" spans="1:1" ht="15.75" customHeight="1" x14ac:dyDescent="0.3">
      <c r="A943" s="8"/>
    </row>
    <row r="944" spans="1:1" ht="15.75" customHeight="1" x14ac:dyDescent="0.3">
      <c r="A944" s="8"/>
    </row>
    <row r="945" spans="1:1" ht="15.75" customHeight="1" x14ac:dyDescent="0.3">
      <c r="A945" s="8"/>
    </row>
    <row r="946" spans="1:1" ht="15.75" customHeight="1" x14ac:dyDescent="0.3">
      <c r="A946" s="8"/>
    </row>
    <row r="947" spans="1:1" ht="15.75" customHeight="1" x14ac:dyDescent="0.3">
      <c r="A947" s="8"/>
    </row>
    <row r="948" spans="1:1" ht="15.75" customHeight="1" x14ac:dyDescent="0.3">
      <c r="A948" s="8"/>
    </row>
    <row r="949" spans="1:1" ht="15.75" customHeight="1" x14ac:dyDescent="0.3">
      <c r="A949" s="8"/>
    </row>
    <row r="950" spans="1:1" ht="15.75" customHeight="1" x14ac:dyDescent="0.3">
      <c r="A950" s="8"/>
    </row>
    <row r="951" spans="1:1" ht="15.75" customHeight="1" x14ac:dyDescent="0.3">
      <c r="A951" s="8"/>
    </row>
    <row r="952" spans="1:1" ht="15.75" customHeight="1" x14ac:dyDescent="0.3">
      <c r="A952" s="8"/>
    </row>
    <row r="953" spans="1:1" ht="15.75" customHeight="1" x14ac:dyDescent="0.3">
      <c r="A953" s="8"/>
    </row>
    <row r="954" spans="1:1" ht="15.75" customHeight="1" x14ac:dyDescent="0.3">
      <c r="A954" s="8"/>
    </row>
    <row r="955" spans="1:1" ht="15.75" customHeight="1" x14ac:dyDescent="0.3">
      <c r="A955" s="8"/>
    </row>
    <row r="956" spans="1:1" ht="15.75" customHeight="1" x14ac:dyDescent="0.3">
      <c r="A956" s="8"/>
    </row>
    <row r="957" spans="1:1" ht="15.75" customHeight="1" x14ac:dyDescent="0.3">
      <c r="A957" s="8"/>
    </row>
    <row r="958" spans="1:1" ht="15.75" customHeight="1" x14ac:dyDescent="0.3">
      <c r="A958" s="8"/>
    </row>
    <row r="959" spans="1:1" ht="15.75" customHeight="1" x14ac:dyDescent="0.3">
      <c r="A959" s="8"/>
    </row>
    <row r="960" spans="1:1" ht="15.75" customHeight="1" x14ac:dyDescent="0.3">
      <c r="A960" s="8"/>
    </row>
    <row r="961" spans="1:1" ht="15.75" customHeight="1" x14ac:dyDescent="0.3">
      <c r="A961" s="8"/>
    </row>
    <row r="962" spans="1:1" ht="15.75" customHeight="1" x14ac:dyDescent="0.3">
      <c r="A962" s="8"/>
    </row>
    <row r="963" spans="1:1" ht="15.75" customHeight="1" x14ac:dyDescent="0.3">
      <c r="A963" s="8"/>
    </row>
    <row r="964" spans="1:1" ht="15.75" customHeight="1" x14ac:dyDescent="0.3">
      <c r="A964" s="8"/>
    </row>
    <row r="965" spans="1:1" ht="15.75" customHeight="1" x14ac:dyDescent="0.3">
      <c r="A965" s="8"/>
    </row>
    <row r="966" spans="1:1" ht="15.75" customHeight="1" x14ac:dyDescent="0.3">
      <c r="A966" s="8"/>
    </row>
    <row r="967" spans="1:1" ht="15.75" customHeight="1" x14ac:dyDescent="0.3">
      <c r="A967" s="8"/>
    </row>
    <row r="968" spans="1:1" ht="15.75" customHeight="1" x14ac:dyDescent="0.3">
      <c r="A968" s="8"/>
    </row>
    <row r="969" spans="1:1" ht="15.75" customHeight="1" x14ac:dyDescent="0.3">
      <c r="A969" s="8"/>
    </row>
    <row r="970" spans="1:1" ht="15.75" customHeight="1" x14ac:dyDescent="0.3">
      <c r="A970" s="8"/>
    </row>
    <row r="971" spans="1:1" ht="15.75" customHeight="1" x14ac:dyDescent="0.3">
      <c r="A971" s="8"/>
    </row>
    <row r="972" spans="1:1" ht="15.75" customHeight="1" x14ac:dyDescent="0.3">
      <c r="A972" s="8"/>
    </row>
    <row r="973" spans="1:1" ht="15.75" customHeight="1" x14ac:dyDescent="0.3">
      <c r="A973" s="8"/>
    </row>
    <row r="974" spans="1:1" ht="15.75" customHeight="1" x14ac:dyDescent="0.3">
      <c r="A974" s="8"/>
    </row>
    <row r="975" spans="1:1" ht="15.75" customHeight="1" x14ac:dyDescent="0.3">
      <c r="A975" s="8"/>
    </row>
    <row r="976" spans="1:1" ht="15.75" customHeight="1" x14ac:dyDescent="0.3">
      <c r="A976" s="8"/>
    </row>
    <row r="977" spans="1:1" ht="15.75" customHeight="1" x14ac:dyDescent="0.3">
      <c r="A977" s="8"/>
    </row>
    <row r="978" spans="1:1" ht="15.75" customHeight="1" x14ac:dyDescent="0.3">
      <c r="A978" s="8"/>
    </row>
    <row r="979" spans="1:1" ht="15.75" customHeight="1" x14ac:dyDescent="0.3">
      <c r="A979" s="8"/>
    </row>
    <row r="980" spans="1:1" ht="15.75" customHeight="1" x14ac:dyDescent="0.3">
      <c r="A980" s="8"/>
    </row>
    <row r="981" spans="1:1" ht="15.75" customHeight="1" x14ac:dyDescent="0.3">
      <c r="A981" s="8"/>
    </row>
    <row r="982" spans="1:1" ht="15.75" customHeight="1" x14ac:dyDescent="0.3">
      <c r="A982" s="8"/>
    </row>
    <row r="983" spans="1:1" ht="15.75" customHeight="1" x14ac:dyDescent="0.3">
      <c r="A983" s="8"/>
    </row>
    <row r="984" spans="1:1" ht="15.75" customHeight="1" x14ac:dyDescent="0.3">
      <c r="A984" s="8"/>
    </row>
    <row r="985" spans="1:1" ht="15.75" customHeight="1" x14ac:dyDescent="0.3">
      <c r="A985" s="8"/>
    </row>
    <row r="986" spans="1:1" ht="15.75" customHeight="1" x14ac:dyDescent="0.3">
      <c r="A986" s="8"/>
    </row>
    <row r="987" spans="1:1" ht="15.75" customHeight="1" x14ac:dyDescent="0.3">
      <c r="A987" s="8"/>
    </row>
    <row r="988" spans="1:1" ht="15.75" customHeight="1" x14ac:dyDescent="0.3">
      <c r="A988" s="8"/>
    </row>
    <row r="989" spans="1:1" ht="15.75" customHeight="1" x14ac:dyDescent="0.3">
      <c r="A989" s="8"/>
    </row>
    <row r="990" spans="1:1" ht="15.75" customHeight="1" x14ac:dyDescent="0.3">
      <c r="A990" s="8"/>
    </row>
    <row r="991" spans="1:1" ht="15.75" customHeight="1" x14ac:dyDescent="0.3">
      <c r="A991" s="8"/>
    </row>
    <row r="992" spans="1:1" ht="15.75" customHeight="1" x14ac:dyDescent="0.3">
      <c r="A992" s="8"/>
    </row>
    <row r="993" spans="1:1" ht="15.75" customHeight="1" x14ac:dyDescent="0.3">
      <c r="A993" s="8"/>
    </row>
    <row r="994" spans="1:1" ht="15.75" customHeight="1" x14ac:dyDescent="0.3">
      <c r="A994" s="8"/>
    </row>
    <row r="995" spans="1:1" ht="15.75" customHeight="1" x14ac:dyDescent="0.3">
      <c r="A995" s="8"/>
    </row>
    <row r="996" spans="1:1" ht="15.75" customHeight="1" x14ac:dyDescent="0.3">
      <c r="A996" s="8"/>
    </row>
    <row r="997" spans="1:1" ht="15.75" customHeight="1" x14ac:dyDescent="0.3">
      <c r="A997" s="8"/>
    </row>
    <row r="998" spans="1:1" ht="15.75" customHeight="1" x14ac:dyDescent="0.3">
      <c r="A998" s="8"/>
    </row>
    <row r="999" spans="1:1" ht="15.75" customHeight="1" x14ac:dyDescent="0.3">
      <c r="A999" s="8"/>
    </row>
    <row r="1000" spans="1:1" ht="15.75" customHeight="1" x14ac:dyDescent="0.3">
      <c r="A1000" s="8"/>
    </row>
    <row r="1001" spans="1:1" ht="15.75" customHeight="1" x14ac:dyDescent="0.3">
      <c r="A1001" s="8"/>
    </row>
    <row r="1002" spans="1:1" ht="15.75" customHeight="1" x14ac:dyDescent="0.3">
      <c r="A1002" s="8"/>
    </row>
    <row r="1003" spans="1:1" ht="15.75" customHeight="1" x14ac:dyDescent="0.3">
      <c r="A1003" s="8"/>
    </row>
    <row r="1004" spans="1:1" ht="15.75" customHeight="1" x14ac:dyDescent="0.3">
      <c r="A1004" s="8"/>
    </row>
    <row r="1005" spans="1:1" ht="15.75" customHeight="1" x14ac:dyDescent="0.3">
      <c r="A1005" s="8"/>
    </row>
  </sheetData>
  <pageMargins left="0.7" right="0.7" top="0.75" bottom="0.75" header="0" footer="0"/>
  <pageSetup scale="46" orientation="portrait" r:id="rId1"/>
  <rowBreaks count="2" manualBreakCount="2">
    <brk id="67" max="7" man="1"/>
    <brk id="134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4A3EC0020B44F93019580CF4D642E" ma:contentTypeVersion="28" ma:contentTypeDescription="Create a new document." ma:contentTypeScope="" ma:versionID="bc4b8034ffcb071e99e63db7de18d567">
  <xsd:schema xmlns:xsd="http://www.w3.org/2001/XMLSchema" xmlns:xs="http://www.w3.org/2001/XMLSchema" xmlns:p="http://schemas.microsoft.com/office/2006/metadata/properties" xmlns:ns1="http://schemas.microsoft.com/sharepoint/v3" xmlns:ns2="edb173ee-3fb8-4f75-bf43-79a22ca96f2e" xmlns:ns3="9224003f-e6e7-470a-941a-44de56618887" targetNamespace="http://schemas.microsoft.com/office/2006/metadata/properties" ma:root="true" ma:fieldsID="af57c9fa4829473094f5e5f925b68551" ns1:_="" ns2:_="" ns3:_="">
    <xsd:import namespace="http://schemas.microsoft.com/sharepoint/v3"/>
    <xsd:import namespace="edb173ee-3fb8-4f75-bf43-79a22ca96f2e"/>
    <xsd:import namespace="9224003f-e6e7-470a-941a-44de56618887"/>
    <xsd:element name="properties">
      <xsd:complexType>
        <xsd:sequence>
          <xsd:element name="documentManagement">
            <xsd:complexType>
              <xsd:all>
                <xsd:element ref="ns2:Dateandtime" minOccurs="0"/>
                <xsd:element ref="ns2:NOC_x002d_FIP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eTimeM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173ee-3fb8-4f75-bf43-79a22ca96f2e" elementFormDefault="qualified">
    <xsd:import namespace="http://schemas.microsoft.com/office/2006/documentManagement/types"/>
    <xsd:import namespace="http://schemas.microsoft.com/office/infopath/2007/PartnerControls"/>
    <xsd:element name="Dateandtime" ma:index="2" nillable="true" ma:displayName="Date and time" ma:format="DateTime" ma:internalName="Dateandtime" ma:readOnly="false">
      <xsd:simpleType>
        <xsd:restriction base="dms:DateTime"/>
      </xsd:simpleType>
    </xsd:element>
    <xsd:element name="NOC_x002d_FIP" ma:index="4" nillable="true" ma:displayName="NOC-FIP" ma:description="School received or is continuing under a Notice Of Concern (NOC) or is required to submit a Financial Improvement Plan (FIP)" ma:internalName="NOC_x002d_FIP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Mod" ma:index="30" nillable="true" ma:displayName="Date &amp; Time Mod" ma:format="DateTime" ma:hidden="true" ma:internalName="DateTimeMod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4003f-e6e7-470a-941a-44de566188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51d1bbaf-8935-41e2-b6d1-001bd16c079b}" ma:internalName="TaxCatchAll" ma:readOnly="false" ma:showField="CatchAllData" ma:web="9224003f-e6e7-470a-941a-44de566188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db173ee-3fb8-4f75-bf43-79a22ca96f2e">
      <Terms xmlns="http://schemas.microsoft.com/office/infopath/2007/PartnerControls"/>
    </lcf76f155ced4ddcb4097134ff3c332f>
    <TaxCatchAll xmlns="9224003f-e6e7-470a-941a-44de56618887" xsi:nil="true"/>
    <_ip_UnifiedCompliancePolicyProperties xmlns="http://schemas.microsoft.com/sharepoint/v3" xsi:nil="true"/>
    <DateTimeMod xmlns="edb173ee-3fb8-4f75-bf43-79a22ca96f2e" xsi:nil="true"/>
    <Dateandtime xmlns="edb173ee-3fb8-4f75-bf43-79a22ca96f2e" xsi:nil="true"/>
    <NOC_x002d_FIP xmlns="edb173ee-3fb8-4f75-bf43-79a22ca96f2e" xsi:nil="true"/>
  </documentManagement>
</p:properties>
</file>

<file path=customXml/itemProps1.xml><?xml version="1.0" encoding="utf-8"?>
<ds:datastoreItem xmlns:ds="http://schemas.openxmlformats.org/officeDocument/2006/customXml" ds:itemID="{C7DAE934-59A2-4B23-B638-9AA50E4E1A53}"/>
</file>

<file path=customXml/itemProps2.xml><?xml version="1.0" encoding="utf-8"?>
<ds:datastoreItem xmlns:ds="http://schemas.openxmlformats.org/officeDocument/2006/customXml" ds:itemID="{1BED7C16-FFDE-4176-B420-E41D6FB3782A}"/>
</file>

<file path=customXml/itemProps3.xml><?xml version="1.0" encoding="utf-8"?>
<ds:datastoreItem xmlns:ds="http://schemas.openxmlformats.org/officeDocument/2006/customXml" ds:itemID="{36A25DC7-BF9D-452D-B181-7450572019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DANN K-8</vt:lpstr>
      <vt:lpstr>SCEN. K12 No Phasing+CSP</vt:lpstr>
      <vt:lpstr>DANN - Systemwide</vt:lpstr>
      <vt:lpstr>'DANN - Systemwide'!Print_Area</vt:lpstr>
      <vt:lpstr>'DANN K-8'!Print_Area</vt:lpstr>
      <vt:lpstr>'SCEN. K12 No Phasing+CSP'!Print_Area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Padron</dc:creator>
  <cp:lastModifiedBy>Matt Padron</cp:lastModifiedBy>
  <cp:lastPrinted>2026-09-10T19:38:55Z</cp:lastPrinted>
  <dcterms:created xsi:type="dcterms:W3CDTF">2026-07-22T13:39:37Z</dcterms:created>
  <dcterms:modified xsi:type="dcterms:W3CDTF">2026-09-10T19:39:00Z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0x01010072D4A3EC0020B44F93019580CF4D642E</vt:lpwstr>
  </property>
</Properties>
</file>