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omments3.xml" ContentType="application/vnd.openxmlformats-officedocument.spreadsheetml.comments+xml"/>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omments4.xml" ContentType="application/vnd.openxmlformats-officedocument.spreadsheetml.comments+xml"/>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omments5.xml" ContentType="application/vnd.openxmlformats-officedocument.spreadsheetml.comments+xml"/>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omments6.xml" ContentType="application/vnd.openxmlformats-officedocument.spreadsheetml.comments+xml"/>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omments7.xml" ContentType="application/vnd.openxmlformats-officedocument.spreadsheetml.comments+xml"/>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124226"/>
  <mc:AlternateContent xmlns:mc="http://schemas.openxmlformats.org/markup-compatibility/2006">
    <mc:Choice Requires="x15">
      <x15ac:absPath xmlns:x15ac="http://schemas.microsoft.com/office/spreadsheetml/2010/11/ac" url="/Users/katelyn.kenney/Desktop/"/>
    </mc:Choice>
  </mc:AlternateContent>
  <xr:revisionPtr revIDLastSave="0" documentId="13_ncr:1_{F7AB3582-16B1-284C-8804-C1373FA1B513}" xr6:coauthVersionLast="47" xr6:coauthVersionMax="47" xr10:uidLastSave="{00000000-0000-0000-0000-000000000000}"/>
  <bookViews>
    <workbookView xWindow="0" yWindow="760" windowWidth="29400" windowHeight="16660" tabRatio="897" activeTab="2" xr2:uid="{684E7762-A5DA-4EB9-8CB9-30744A9CBF10}"/>
  </bookViews>
  <sheets>
    <sheet name="Form 1" sheetId="63" state="hidden" r:id="rId1"/>
    <sheet name="REF" sheetId="82" state="hidden" r:id="rId2"/>
    <sheet name="Sch 1" sheetId="61" r:id="rId3"/>
    <sheet name="Form 2 (B-1)" sheetId="54" state="hidden" r:id="rId4"/>
    <sheet name="Sch B-1" sheetId="77" r:id="rId5"/>
    <sheet name="Form 2 (B-1)Alt" sheetId="60" state="hidden" r:id="rId6"/>
    <sheet name="Sch B-1 Alt" sheetId="78" state="hidden" r:id="rId7"/>
    <sheet name="Sch AA" sheetId="53" state="hidden" r:id="rId8"/>
    <sheet name="AA Attachment" sheetId="62" state="hidden" r:id="rId9"/>
    <sheet name="Sch AA-1" sheetId="52" state="hidden" r:id="rId10"/>
    <sheet name="Sch BB-5" sheetId="64" r:id="rId11"/>
    <sheet name="Sch BB-6" sheetId="66" r:id="rId12"/>
    <sheet name="Sch BB-7" sheetId="48" r:id="rId13"/>
    <sheet name="Sch BB-8" sheetId="47" r:id="rId14"/>
    <sheet name="Sch BB-9" sheetId="46" r:id="rId15"/>
    <sheet name="Sch BB-11" sheetId="44" r:id="rId16"/>
    <sheet name="Sch BB-12" sheetId="43" r:id="rId17"/>
    <sheet name="Sch BB-13" sheetId="42" r:id="rId18"/>
    <sheet name="Sch BB-14" sheetId="41" r:id="rId19"/>
    <sheet name="Sch BB-14A" sheetId="40" r:id="rId20"/>
    <sheet name="SchC-1 Debt Schdl" sheetId="37" r:id="rId21"/>
    <sheet name="Sch T" sheetId="33" r:id="rId22"/>
    <sheet name="Sch 31" sheetId="74" r:id="rId23"/>
    <sheet name="Sch 32" sheetId="75" r:id="rId24"/>
    <sheet name="SchCC Debt Svc FUND" sheetId="38" r:id="rId25"/>
    <sheet name="Sch J-1" sheetId="36" r:id="rId26"/>
    <sheet name="Sch J-2" sheetId="35" r:id="rId27"/>
    <sheet name="Sch BB-10" sheetId="45" r:id="rId28"/>
    <sheet name="Form 30" sheetId="57" state="hidden" r:id="rId29"/>
    <sheet name="Checklist" sheetId="81" state="hidden" r:id="rId30"/>
    <sheet name="Form 5 (BB)" sheetId="51" state="hidden" r:id="rId31"/>
    <sheet name="Form 6 (BB)" sheetId="50" state="hidden" r:id="rId32"/>
    <sheet name="Form 6A (BB)" sheetId="49" state="hidden" r:id="rId33"/>
  </sheets>
  <definedNames>
    <definedName name="DR_LAST_REFRESH_ALL">25568.6666666667</definedName>
    <definedName name="OLE_LINK3" localSheetId="2">'Sch 1'!#REF!</definedName>
    <definedName name="_xlnm.Print_Area" localSheetId="29">Checklist!$A$1:$M$188</definedName>
    <definedName name="_xlnm.Print_Area" localSheetId="0">'Form 1'!$A$1:$K$61</definedName>
    <definedName name="_xlnm.Print_Area" localSheetId="5">'Form 2 (B-1)Alt'!$A$1:$O$59</definedName>
    <definedName name="_xlnm.Print_Area" localSheetId="2">'Sch 1'!$A$1:$I$53</definedName>
    <definedName name="_xlnm.Print_Area" localSheetId="22">'Sch 31'!$A$1:$G$63</definedName>
    <definedName name="_xlnm.Print_Area" localSheetId="23">'Sch 32'!$A$1:$K$61</definedName>
    <definedName name="_xlnm.Print_Area" localSheetId="9">'Sch AA-1'!$A$1:$G$52</definedName>
    <definedName name="_xlnm.Print_Area" localSheetId="4">'Sch B-1'!$B$1:$I$40</definedName>
    <definedName name="_xlnm.Print_Area" localSheetId="6">'Sch B-1 Alt'!$A$1:$O$68</definedName>
    <definedName name="_xlnm.Print_Area" localSheetId="27">'Sch BB-10'!$A$1:$H$48</definedName>
    <definedName name="_xlnm.Print_Area" localSheetId="15">'Sch BB-11'!$A$1:$J$97</definedName>
    <definedName name="_xlnm.Print_Area" localSheetId="16">'Sch BB-12'!$A$1:$J$67</definedName>
    <definedName name="_xlnm.Print_Area" localSheetId="17">'Sch BB-13'!$A$1:$J$27</definedName>
    <definedName name="_xlnm.Print_Area" localSheetId="18">'Sch BB-14'!$A$1:$J$60</definedName>
    <definedName name="_xlnm.Print_Area" localSheetId="19">'Sch BB-14A'!$B$1:$K$21</definedName>
    <definedName name="_xlnm.Print_Area" localSheetId="10">'Sch BB-5'!$B$1:$J$45</definedName>
    <definedName name="_xlnm.Print_Area" localSheetId="11">'Sch BB-6'!$B$1:$J$25</definedName>
    <definedName name="_xlnm.Print_Area" localSheetId="12">'Sch BB-7'!$A$1:$J$69</definedName>
    <definedName name="_xlnm.Print_Area" localSheetId="13">'Sch BB-8'!$A$1:$J$97</definedName>
    <definedName name="_xlnm.Print_Area" localSheetId="14">'Sch BB-9'!$A$1:$J$97</definedName>
    <definedName name="_xlnm.Print_Area" localSheetId="25">'Sch J-1'!$A$1:$H$44</definedName>
    <definedName name="_xlnm.Print_Area" localSheetId="26">'Sch J-2'!$A$1:$H$44</definedName>
    <definedName name="_xlnm.Print_Area" localSheetId="21">'Sch T'!$A$1:$D$19</definedName>
    <definedName name="_xlnm.Print_Area" localSheetId="20">'SchC-1 Debt Schdl'!$A$1:$N$45</definedName>
    <definedName name="_xlnm.Print_Area" localSheetId="24">'SchCC Debt Svc FUND'!$A$1:$H$43</definedName>
  </definedNames>
  <calcPr calcId="191028"/>
  <pivotCaches>
    <pivotCache cacheId="16" r:id="rId34"/>
    <pivotCache cacheId="17" r:id="rId3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74" l="1"/>
  <c r="F12" i="48" l="1"/>
  <c r="F13" i="48"/>
  <c r="H12" i="61" l="1"/>
  <c r="H15" i="61"/>
  <c r="G12" i="48"/>
  <c r="G13" i="48"/>
  <c r="E12" i="48" l="1"/>
  <c r="E12" i="46"/>
  <c r="E13" i="48"/>
  <c r="E13" i="47"/>
  <c r="E12" i="47"/>
  <c r="F30" i="77" l="1"/>
  <c r="H33" i="64"/>
  <c r="I33" i="64"/>
  <c r="J33" i="64"/>
  <c r="G33" i="64"/>
  <c r="H32" i="64"/>
  <c r="I32" i="64"/>
  <c r="J32" i="64"/>
  <c r="G32" i="64"/>
  <c r="H31" i="64"/>
  <c r="I31" i="64"/>
  <c r="J31" i="64"/>
  <c r="G31" i="64"/>
  <c r="H28" i="64"/>
  <c r="I28" i="64"/>
  <c r="J28" i="64"/>
  <c r="G28" i="64"/>
  <c r="I41" i="35" l="1"/>
  <c r="I42" i="35" s="1"/>
  <c r="J41" i="35"/>
  <c r="J42" i="35" s="1"/>
  <c r="I33" i="35"/>
  <c r="J33" i="35"/>
  <c r="I25" i="35"/>
  <c r="J25" i="35"/>
  <c r="I17" i="35"/>
  <c r="J17" i="35"/>
  <c r="I6" i="35"/>
  <c r="I40" i="36"/>
  <c r="I41" i="36" s="1"/>
  <c r="J40" i="36"/>
  <c r="J41" i="36"/>
  <c r="I36" i="36"/>
  <c r="J36" i="36"/>
  <c r="I32" i="36"/>
  <c r="J32" i="36"/>
  <c r="I24" i="36"/>
  <c r="J24" i="36"/>
  <c r="J26" i="36" s="1"/>
  <c r="I26" i="36"/>
  <c r="I16" i="36"/>
  <c r="J16" i="36"/>
  <c r="J53" i="47"/>
  <c r="I53" i="47"/>
  <c r="H53" i="47"/>
  <c r="G53" i="47"/>
  <c r="F53" i="47"/>
  <c r="E53" i="47"/>
  <c r="J53" i="46"/>
  <c r="I53" i="46"/>
  <c r="H53" i="46"/>
  <c r="G53" i="46"/>
  <c r="F53" i="46"/>
  <c r="E53" i="46"/>
  <c r="H27" i="61"/>
  <c r="H25" i="61"/>
  <c r="H26" i="61"/>
  <c r="E26" i="61"/>
  <c r="G21" i="61"/>
  <c r="G22" i="61"/>
  <c r="G23" i="61"/>
  <c r="G13" i="61"/>
  <c r="G14" i="61"/>
  <c r="G15" i="61"/>
  <c r="G16" i="61"/>
  <c r="G17" i="61"/>
  <c r="G18" i="61"/>
  <c r="G19" i="61"/>
  <c r="G20" i="61"/>
  <c r="G24" i="61"/>
  <c r="G12" i="61"/>
  <c r="D19" i="33"/>
  <c r="E19" i="33"/>
  <c r="F19" i="33"/>
  <c r="G19" i="33"/>
  <c r="H19" i="33"/>
  <c r="I19" i="33"/>
  <c r="E6" i="33"/>
  <c r="D6" i="33"/>
  <c r="I7" i="33"/>
  <c r="H7" i="33"/>
  <c r="G7" i="33"/>
  <c r="F7" i="33"/>
  <c r="J8" i="38"/>
  <c r="I8" i="38"/>
  <c r="H8" i="38"/>
  <c r="G8" i="38"/>
  <c r="J8" i="36"/>
  <c r="I8" i="36"/>
  <c r="H8" i="36"/>
  <c r="G8" i="36"/>
  <c r="J8" i="35"/>
  <c r="I8" i="35"/>
  <c r="H8" i="35"/>
  <c r="G8" i="35"/>
  <c r="K8" i="40"/>
  <c r="J8" i="40"/>
  <c r="I8" i="40"/>
  <c r="H8" i="40"/>
  <c r="J8" i="41"/>
  <c r="I8" i="41"/>
  <c r="H8" i="41"/>
  <c r="G8" i="41"/>
  <c r="J8" i="42"/>
  <c r="I8" i="42"/>
  <c r="H8" i="42"/>
  <c r="G8" i="42"/>
  <c r="J8" i="43"/>
  <c r="I8" i="43"/>
  <c r="H8" i="43"/>
  <c r="G8" i="43"/>
  <c r="J8" i="44"/>
  <c r="I8" i="44"/>
  <c r="H8" i="44"/>
  <c r="G8" i="44"/>
  <c r="J8" i="46"/>
  <c r="I8" i="46"/>
  <c r="H8" i="46"/>
  <c r="G8" i="46"/>
  <c r="J8" i="47"/>
  <c r="I8" i="47"/>
  <c r="H8" i="47"/>
  <c r="G8" i="47"/>
  <c r="J8" i="48"/>
  <c r="I8" i="48"/>
  <c r="H8" i="48"/>
  <c r="G8" i="48"/>
  <c r="J8" i="66"/>
  <c r="I8" i="66"/>
  <c r="H8" i="66"/>
  <c r="G8" i="66"/>
  <c r="J8" i="64"/>
  <c r="I8" i="64"/>
  <c r="H8" i="64"/>
  <c r="G8" i="64"/>
  <c r="I4" i="77"/>
  <c r="F4" i="77"/>
  <c r="G4" i="77"/>
  <c r="H4" i="77"/>
  <c r="F26" i="77" l="1"/>
  <c r="F17" i="77"/>
  <c r="F18" i="77" s="1"/>
  <c r="F5" i="77"/>
  <c r="I44" i="64"/>
  <c r="J44" i="64"/>
  <c r="I23" i="64"/>
  <c r="J23" i="64"/>
  <c r="E5" i="77"/>
  <c r="D5" i="77"/>
  <c r="I30" i="77"/>
  <c r="H30" i="77"/>
  <c r="I26" i="77"/>
  <c r="H26" i="77"/>
  <c r="I17" i="77"/>
  <c r="I18" i="77" s="1"/>
  <c r="H17" i="77"/>
  <c r="H18" i="77" s="1"/>
  <c r="G17" i="77"/>
  <c r="B4" i="82"/>
  <c r="B5" i="82" s="1"/>
  <c r="B6" i="82" s="1"/>
  <c r="B7" i="82" s="1"/>
  <c r="C3" i="82"/>
  <c r="C4" i="82" s="1"/>
  <c r="I20" i="77" l="1"/>
  <c r="I32" i="77" s="1"/>
  <c r="J26" i="64"/>
  <c r="H20" i="77"/>
  <c r="H32" i="77" s="1"/>
  <c r="I26" i="64"/>
  <c r="I36" i="64" s="1"/>
  <c r="I45" i="64" s="1"/>
  <c r="F20" i="77"/>
  <c r="F32" i="77" s="1"/>
  <c r="G26" i="64"/>
  <c r="J36" i="64"/>
  <c r="D4" i="82"/>
  <c r="C5" i="82"/>
  <c r="C6" i="82" s="1"/>
  <c r="C7" i="82" s="1"/>
  <c r="C8" i="82" s="1"/>
  <c r="C9" i="82" s="1"/>
  <c r="C10" i="82" s="1"/>
  <c r="C11" i="82" s="1"/>
  <c r="C12" i="82" s="1"/>
  <c r="C13" i="82" s="1"/>
  <c r="C14" i="82" s="1"/>
  <c r="C15" i="82" s="1"/>
  <c r="C16" i="82" s="1"/>
  <c r="C17" i="82" s="1"/>
  <c r="B8" i="82"/>
  <c r="D7" i="82"/>
  <c r="D6" i="82"/>
  <c r="D3" i="82"/>
  <c r="J45" i="64" l="1"/>
  <c r="B9" i="82"/>
  <c r="D8" i="82"/>
  <c r="D5" i="82"/>
  <c r="D9" i="82" l="1"/>
  <c r="B10" i="82"/>
  <c r="D10" i="82" l="1"/>
  <c r="B11" i="82"/>
  <c r="B12" i="82" l="1"/>
  <c r="D11" i="82"/>
  <c r="B13" i="82" l="1"/>
  <c r="D12" i="82"/>
  <c r="H6" i="40"/>
  <c r="G6" i="41"/>
  <c r="J58" i="41"/>
  <c r="I58" i="41"/>
  <c r="J50" i="41"/>
  <c r="I50" i="41"/>
  <c r="J42" i="41"/>
  <c r="I42" i="41"/>
  <c r="J34" i="41"/>
  <c r="I34" i="41"/>
  <c r="J26" i="41"/>
  <c r="I26" i="41"/>
  <c r="J18" i="41"/>
  <c r="I18" i="41"/>
  <c r="G6" i="42"/>
  <c r="J26" i="42"/>
  <c r="I26" i="42"/>
  <c r="J18" i="42"/>
  <c r="I18" i="42"/>
  <c r="G6" i="43"/>
  <c r="J66" i="43"/>
  <c r="J67" i="43" s="1"/>
  <c r="I66" i="43"/>
  <c r="J58" i="43"/>
  <c r="I58" i="43"/>
  <c r="J50" i="43"/>
  <c r="I50" i="43"/>
  <c r="J42" i="43"/>
  <c r="I42" i="43"/>
  <c r="J34" i="43"/>
  <c r="I34" i="43"/>
  <c r="J26" i="43"/>
  <c r="I26" i="43"/>
  <c r="J18" i="43"/>
  <c r="I18" i="43"/>
  <c r="G6" i="44"/>
  <c r="J97" i="44"/>
  <c r="I97" i="44"/>
  <c r="J53" i="44"/>
  <c r="I53" i="44"/>
  <c r="G6" i="46"/>
  <c r="J97" i="46"/>
  <c r="I97" i="46"/>
  <c r="G6" i="47"/>
  <c r="J97" i="47"/>
  <c r="I97" i="47"/>
  <c r="G6" i="48"/>
  <c r="J69" i="48"/>
  <c r="I69" i="48"/>
  <c r="J39" i="48"/>
  <c r="I39" i="48"/>
  <c r="I20" i="66"/>
  <c r="J20" i="66"/>
  <c r="J24" i="66"/>
  <c r="I24" i="66"/>
  <c r="B8" i="61"/>
  <c r="F42" i="35"/>
  <c r="G42" i="35"/>
  <c r="E42" i="35"/>
  <c r="H41" i="35"/>
  <c r="G41" i="35"/>
  <c r="F41" i="35"/>
  <c r="E41" i="35"/>
  <c r="H33" i="35"/>
  <c r="G33" i="35"/>
  <c r="F33" i="35"/>
  <c r="E33" i="35"/>
  <c r="H25" i="35"/>
  <c r="G25" i="35"/>
  <c r="F25" i="35"/>
  <c r="E25" i="35"/>
  <c r="F17" i="35"/>
  <c r="G17" i="35"/>
  <c r="H17" i="35"/>
  <c r="H42" i="35" s="1"/>
  <c r="E17" i="35"/>
  <c r="F40" i="36"/>
  <c r="G40" i="36"/>
  <c r="H40" i="36"/>
  <c r="E40" i="36"/>
  <c r="F41" i="36"/>
  <c r="G41" i="36"/>
  <c r="E41" i="36"/>
  <c r="F26" i="36"/>
  <c r="G26" i="36"/>
  <c r="E26" i="36"/>
  <c r="F36" i="36"/>
  <c r="G36" i="36"/>
  <c r="H36" i="36"/>
  <c r="E36" i="36"/>
  <c r="F32" i="36"/>
  <c r="G32" i="36"/>
  <c r="H32" i="36"/>
  <c r="E32" i="36"/>
  <c r="F24" i="36"/>
  <c r="G24" i="36"/>
  <c r="H24" i="36"/>
  <c r="E24" i="36"/>
  <c r="H16" i="36"/>
  <c r="H26" i="36" s="1"/>
  <c r="H41" i="36" s="1"/>
  <c r="G16" i="36"/>
  <c r="F16" i="36"/>
  <c r="E16" i="36"/>
  <c r="D3" i="35"/>
  <c r="D3" i="36"/>
  <c r="F44" i="64"/>
  <c r="G44" i="64"/>
  <c r="H44" i="64"/>
  <c r="E44" i="64"/>
  <c r="F36" i="64"/>
  <c r="G36" i="64"/>
  <c r="E36" i="64"/>
  <c r="F23" i="64"/>
  <c r="G23" i="64"/>
  <c r="H23" i="64"/>
  <c r="E23" i="64"/>
  <c r="D3" i="64"/>
  <c r="D3" i="66"/>
  <c r="D3" i="48"/>
  <c r="D3" i="47"/>
  <c r="E97" i="46"/>
  <c r="D3" i="46"/>
  <c r="D3" i="45"/>
  <c r="F97" i="44"/>
  <c r="G97" i="44"/>
  <c r="H97" i="44"/>
  <c r="F53" i="44"/>
  <c r="G53" i="44"/>
  <c r="H53" i="44"/>
  <c r="E97" i="44"/>
  <c r="D3" i="44"/>
  <c r="D3" i="43"/>
  <c r="D3" i="42"/>
  <c r="D3" i="41"/>
  <c r="H58" i="41"/>
  <c r="G58" i="41"/>
  <c r="F58" i="41"/>
  <c r="E58" i="41"/>
  <c r="H50" i="41"/>
  <c r="G50" i="41"/>
  <c r="F50" i="41"/>
  <c r="E50" i="41"/>
  <c r="H42" i="41"/>
  <c r="G42" i="41"/>
  <c r="F42" i="41"/>
  <c r="E42" i="41"/>
  <c r="H34" i="41"/>
  <c r="G34" i="41"/>
  <c r="F34" i="41"/>
  <c r="E34" i="41"/>
  <c r="H26" i="41"/>
  <c r="G26" i="41"/>
  <c r="F26" i="41"/>
  <c r="E26" i="41"/>
  <c r="F18" i="41"/>
  <c r="G18" i="41"/>
  <c r="H18" i="41"/>
  <c r="K19" i="37"/>
  <c r="K5" i="37" s="1"/>
  <c r="K8" i="37"/>
  <c r="L8" i="37"/>
  <c r="M8" i="37"/>
  <c r="K9" i="37"/>
  <c r="L9" i="37"/>
  <c r="M9" i="37"/>
  <c r="K10" i="37"/>
  <c r="L10" i="37"/>
  <c r="M10" i="37"/>
  <c r="K11" i="37"/>
  <c r="L11" i="37"/>
  <c r="M11" i="37"/>
  <c r="K12" i="37"/>
  <c r="L12" i="37"/>
  <c r="M12" i="37"/>
  <c r="K13" i="37"/>
  <c r="L13" i="37"/>
  <c r="M13" i="37"/>
  <c r="K14" i="37"/>
  <c r="L14" i="37"/>
  <c r="M14" i="37"/>
  <c r="K15" i="37"/>
  <c r="L15" i="37"/>
  <c r="M15" i="37"/>
  <c r="K16" i="37"/>
  <c r="L16" i="37"/>
  <c r="M16" i="37"/>
  <c r="M7" i="37"/>
  <c r="L7" i="37"/>
  <c r="K7" i="37"/>
  <c r="J7" i="37"/>
  <c r="J8" i="37"/>
  <c r="J9" i="37"/>
  <c r="J10" i="37"/>
  <c r="J11" i="37"/>
  <c r="J12" i="37"/>
  <c r="J13" i="37"/>
  <c r="J14" i="37"/>
  <c r="J15" i="37"/>
  <c r="J16" i="37"/>
  <c r="N5" i="37"/>
  <c r="M5" i="37"/>
  <c r="L5" i="37"/>
  <c r="J5" i="37"/>
  <c r="E22" i="37"/>
  <c r="E23" i="37"/>
  <c r="E24" i="37"/>
  <c r="E25" i="37"/>
  <c r="E26" i="37"/>
  <c r="E27" i="37"/>
  <c r="E28" i="37"/>
  <c r="E29" i="37"/>
  <c r="E30" i="37"/>
  <c r="E31" i="37"/>
  <c r="E32" i="37"/>
  <c r="E33" i="37"/>
  <c r="E34" i="37"/>
  <c r="E35" i="37"/>
  <c r="E36" i="37"/>
  <c r="E37" i="37"/>
  <c r="E38" i="37"/>
  <c r="E39" i="37"/>
  <c r="E40" i="37"/>
  <c r="E41" i="37"/>
  <c r="E42" i="37"/>
  <c r="E43" i="37"/>
  <c r="E44" i="37"/>
  <c r="E21" i="37"/>
  <c r="N13" i="37"/>
  <c r="N14" i="37"/>
  <c r="N15" i="37"/>
  <c r="N16" i="37"/>
  <c r="N9" i="37"/>
  <c r="N10" i="37"/>
  <c r="M45" i="37"/>
  <c r="L45" i="37"/>
  <c r="K45" i="37"/>
  <c r="G45" i="37"/>
  <c r="N40" i="37"/>
  <c r="N41" i="37"/>
  <c r="N42" i="37"/>
  <c r="N43" i="37"/>
  <c r="N44" i="37"/>
  <c r="L19" i="37"/>
  <c r="N39" i="37"/>
  <c r="N38" i="37"/>
  <c r="N37" i="37"/>
  <c r="N36" i="37"/>
  <c r="B3" i="37"/>
  <c r="K6" i="75"/>
  <c r="C3" i="75"/>
  <c r="C3" i="74"/>
  <c r="G6" i="74"/>
  <c r="F49" i="74"/>
  <c r="E49" i="74"/>
  <c r="B3" i="33"/>
  <c r="D3" i="38"/>
  <c r="E3" i="40"/>
  <c r="H42" i="38"/>
  <c r="G42" i="38"/>
  <c r="F42" i="38"/>
  <c r="E42" i="38"/>
  <c r="F36" i="38"/>
  <c r="F43" i="38" s="1"/>
  <c r="G36" i="38"/>
  <c r="G43" i="38" s="1"/>
  <c r="H36" i="38"/>
  <c r="E36" i="38"/>
  <c r="E43" i="38" s="1"/>
  <c r="F28" i="38"/>
  <c r="G28" i="38"/>
  <c r="H28" i="38"/>
  <c r="E28" i="38"/>
  <c r="F18" i="38"/>
  <c r="F20" i="38" s="1"/>
  <c r="F29" i="38" s="1"/>
  <c r="G18" i="38"/>
  <c r="G20" i="38" s="1"/>
  <c r="G29" i="38" s="1"/>
  <c r="H18" i="38"/>
  <c r="H20" i="38" s="1"/>
  <c r="H29" i="38" s="1"/>
  <c r="E18" i="38"/>
  <c r="E20" i="38" s="1"/>
  <c r="E29" i="38" s="1"/>
  <c r="G59" i="41" l="1"/>
  <c r="J27" i="42"/>
  <c r="I27" i="42"/>
  <c r="I67" i="43"/>
  <c r="D13" i="82"/>
  <c r="B14" i="82"/>
  <c r="H59" i="41"/>
  <c r="J59" i="41"/>
  <c r="J60" i="41" s="1"/>
  <c r="K11" i="40" s="1"/>
  <c r="I59" i="41"/>
  <c r="F59" i="41"/>
  <c r="I25" i="66"/>
  <c r="J25" i="66"/>
  <c r="G45" i="64"/>
  <c r="F45" i="64"/>
  <c r="H43" i="38"/>
  <c r="I60" i="41" l="1"/>
  <c r="J11" i="40" s="1"/>
  <c r="B15" i="82"/>
  <c r="D14" i="82"/>
  <c r="B16" i="82" l="1"/>
  <c r="D15" i="82"/>
  <c r="I49" i="75"/>
  <c r="G49" i="75"/>
  <c r="F49" i="75"/>
  <c r="N22" i="37"/>
  <c r="N12" i="37" s="1"/>
  <c r="N23" i="37"/>
  <c r="N24" i="37"/>
  <c r="N25" i="37"/>
  <c r="N26" i="37"/>
  <c r="N27" i="37"/>
  <c r="N28" i="37"/>
  <c r="N29" i="37"/>
  <c r="N30" i="37"/>
  <c r="N31" i="37"/>
  <c r="N32" i="37"/>
  <c r="N33" i="37"/>
  <c r="N34" i="37"/>
  <c r="N35" i="37"/>
  <c r="N21" i="37"/>
  <c r="E58" i="43"/>
  <c r="F58" i="43"/>
  <c r="G58" i="43"/>
  <c r="H58" i="43"/>
  <c r="E66" i="43"/>
  <c r="F66" i="43"/>
  <c r="G66" i="43"/>
  <c r="H66" i="43"/>
  <c r="E18" i="41"/>
  <c r="E59" i="41" s="1"/>
  <c r="H26" i="42"/>
  <c r="G26" i="42"/>
  <c r="F26" i="42"/>
  <c r="E26" i="42"/>
  <c r="H18" i="42"/>
  <c r="G18" i="42"/>
  <c r="F18" i="42"/>
  <c r="E18" i="42"/>
  <c r="H50" i="43"/>
  <c r="G50" i="43"/>
  <c r="F50" i="43"/>
  <c r="E50" i="43"/>
  <c r="H42" i="43"/>
  <c r="G42" i="43"/>
  <c r="F42" i="43"/>
  <c r="E42" i="43"/>
  <c r="H34" i="43"/>
  <c r="G34" i="43"/>
  <c r="F34" i="43"/>
  <c r="E34" i="43"/>
  <c r="H26" i="43"/>
  <c r="G26" i="43"/>
  <c r="F26" i="43"/>
  <c r="E26" i="43"/>
  <c r="F18" i="43"/>
  <c r="G18" i="43"/>
  <c r="H18" i="43"/>
  <c r="E18" i="43"/>
  <c r="N7" i="37" l="1"/>
  <c r="F27" i="42"/>
  <c r="E67" i="43"/>
  <c r="D16" i="82"/>
  <c r="B17" i="82"/>
  <c r="D17" i="82" s="1"/>
  <c r="N11" i="37"/>
  <c r="F67" i="43"/>
  <c r="G67" i="43"/>
  <c r="G27" i="42"/>
  <c r="E27" i="42"/>
  <c r="N45" i="37"/>
  <c r="N8" i="37"/>
  <c r="H27" i="42"/>
  <c r="H67" i="43"/>
  <c r="F60" i="41" l="1"/>
  <c r="E60" i="41"/>
  <c r="G60" i="41"/>
  <c r="N17" i="37"/>
  <c r="N46" i="37" s="1"/>
  <c r="H60" i="41"/>
  <c r="E53" i="44" l="1"/>
  <c r="F48" i="45"/>
  <c r="G48" i="45"/>
  <c r="H48" i="45"/>
  <c r="E48" i="45"/>
  <c r="F39" i="45"/>
  <c r="G39" i="45"/>
  <c r="H39" i="45"/>
  <c r="E39" i="45"/>
  <c r="H97" i="46"/>
  <c r="G97" i="46"/>
  <c r="F97" i="46"/>
  <c r="F97" i="47"/>
  <c r="G97" i="47"/>
  <c r="H97" i="47"/>
  <c r="E97" i="47"/>
  <c r="F69" i="48"/>
  <c r="G69" i="48"/>
  <c r="H69" i="48"/>
  <c r="E69" i="48"/>
  <c r="F39" i="48"/>
  <c r="G39" i="48"/>
  <c r="H39" i="48"/>
  <c r="E39" i="48"/>
  <c r="F20" i="66"/>
  <c r="G20" i="66"/>
  <c r="H20" i="66"/>
  <c r="E20" i="66"/>
  <c r="F24" i="66"/>
  <c r="H24" i="66"/>
  <c r="E24" i="66"/>
  <c r="C2" i="77"/>
  <c r="F25" i="66" l="1"/>
  <c r="I11" i="40"/>
  <c r="L15" i="40" s="1"/>
  <c r="E45" i="64"/>
  <c r="E25" i="66" s="1"/>
  <c r="F11" i="40"/>
  <c r="F16" i="40" s="1"/>
  <c r="H11" i="40"/>
  <c r="H16" i="40" s="1"/>
  <c r="G11" i="40"/>
  <c r="G16" i="40" s="1"/>
  <c r="G18" i="77"/>
  <c r="H26" i="64" s="1"/>
  <c r="G30" i="77"/>
  <c r="G26" i="77"/>
  <c r="G6" i="35"/>
  <c r="G6" i="36"/>
  <c r="G6" i="38"/>
  <c r="G6" i="45"/>
  <c r="G6" i="66"/>
  <c r="F9" i="35"/>
  <c r="F9" i="36"/>
  <c r="G9" i="40"/>
  <c r="F9" i="38" s="1"/>
  <c r="F9" i="41"/>
  <c r="F9" i="42"/>
  <c r="F9" i="43"/>
  <c r="F9" i="44"/>
  <c r="F9" i="45"/>
  <c r="F9" i="46"/>
  <c r="F9" i="47"/>
  <c r="F9" i="48"/>
  <c r="F9" i="66"/>
  <c r="E9" i="35"/>
  <c r="E9" i="36"/>
  <c r="E9" i="38"/>
  <c r="F9" i="40"/>
  <c r="E9" i="41"/>
  <c r="E9" i="42"/>
  <c r="E9" i="43"/>
  <c r="E9" i="44"/>
  <c r="E9" i="45"/>
  <c r="E9" i="46"/>
  <c r="E9" i="47"/>
  <c r="E9" i="48"/>
  <c r="G6" i="64"/>
  <c r="F9" i="64"/>
  <c r="E9" i="64"/>
  <c r="J45" i="57"/>
  <c r="O67" i="78"/>
  <c r="I70" i="62"/>
  <c r="E9" i="66"/>
  <c r="F15" i="78"/>
  <c r="F20" i="78"/>
  <c r="F28" i="78"/>
  <c r="O29" i="78"/>
  <c r="L9" i="81"/>
  <c r="M12" i="78"/>
  <c r="B62" i="78" s="1"/>
  <c r="H12" i="78"/>
  <c r="O4" i="78"/>
  <c r="J4" i="78"/>
  <c r="F4" i="78"/>
  <c r="M37" i="78"/>
  <c r="O15" i="78"/>
  <c r="O20" i="78"/>
  <c r="O28" i="78"/>
  <c r="M33" i="78"/>
  <c r="J15" i="78"/>
  <c r="J20" i="78"/>
  <c r="J28" i="78"/>
  <c r="D12" i="78"/>
  <c r="B55" i="54"/>
  <c r="O59" i="60"/>
  <c r="M4" i="60"/>
  <c r="B24" i="60" s="1"/>
  <c r="H4" i="60"/>
  <c r="D4" i="60"/>
  <c r="N5" i="54"/>
  <c r="A59" i="54" s="1"/>
  <c r="J5" i="54"/>
  <c r="F5" i="54"/>
  <c r="N69" i="54"/>
  <c r="M29" i="60"/>
  <c r="O7" i="60"/>
  <c r="O9" i="60"/>
  <c r="O12" i="60"/>
  <c r="O20" i="60"/>
  <c r="M25" i="60"/>
  <c r="F7" i="60"/>
  <c r="F12" i="60"/>
  <c r="F20" i="60"/>
  <c r="O21" i="60"/>
  <c r="F9" i="60"/>
  <c r="J7" i="60"/>
  <c r="J12" i="60"/>
  <c r="J20" i="60"/>
  <c r="J9" i="60"/>
  <c r="G46" i="49"/>
  <c r="F22" i="49"/>
  <c r="F2" i="49"/>
  <c r="E5" i="49"/>
  <c r="D5" i="49"/>
  <c r="G46" i="50"/>
  <c r="F2" i="50"/>
  <c r="E5" i="50"/>
  <c r="D5" i="50"/>
  <c r="G49" i="51"/>
  <c r="F44" i="51"/>
  <c r="F2" i="51"/>
  <c r="E5" i="51"/>
  <c r="D5" i="51"/>
  <c r="C20" i="63"/>
  <c r="J61" i="63"/>
  <c r="J26" i="57"/>
  <c r="O22" i="60"/>
  <c r="M24" i="60"/>
  <c r="M26" i="60"/>
  <c r="O31" i="60"/>
  <c r="O39" i="60"/>
  <c r="O30" i="78"/>
  <c r="M32" i="78"/>
  <c r="M34" i="78"/>
  <c r="O39" i="78"/>
  <c r="O47" i="78"/>
  <c r="O62" i="78"/>
  <c r="J50" i="78"/>
  <c r="J42" i="60"/>
  <c r="O54" i="60"/>
  <c r="B32" i="78"/>
  <c r="F19" i="40" l="1"/>
  <c r="F20" i="40" s="1"/>
  <c r="F21" i="40" s="1"/>
  <c r="F22" i="40" s="1"/>
  <c r="B28" i="54"/>
  <c r="A57" i="60"/>
  <c r="G19" i="40"/>
  <c r="G20" i="40" s="1"/>
  <c r="G21" i="40" s="1"/>
  <c r="G22" i="40" s="1"/>
  <c r="H36" i="64"/>
  <c r="H45" i="64" s="1"/>
  <c r="J16" i="40"/>
  <c r="J19" i="40" s="1"/>
  <c r="J20" i="40" s="1"/>
  <c r="K16" i="40"/>
  <c r="K19" i="40" s="1"/>
  <c r="K20" i="40" s="1"/>
  <c r="B54" i="60"/>
  <c r="G20" i="77"/>
  <c r="K21" i="40" l="1"/>
  <c r="J26" i="66" s="1"/>
  <c r="J21" i="40"/>
  <c r="J22" i="40" s="1"/>
  <c r="E25" i="61"/>
  <c r="G32" i="77"/>
  <c r="H25" i="66"/>
  <c r="I16" i="40"/>
  <c r="K22" i="40" l="1"/>
  <c r="I19" i="40"/>
  <c r="I20" i="40" s="1"/>
  <c r="I21" i="40" l="1"/>
  <c r="I22" i="40" s="1"/>
  <c r="G24" i="66" l="1"/>
  <c r="G25" i="66" l="1"/>
  <c r="E27" i="61"/>
  <c r="E28" i="61" s="1"/>
  <c r="H19" i="40"/>
  <c r="H20" i="40" s="1"/>
  <c r="E29" i="61" l="1"/>
  <c r="H21" i="40"/>
  <c r="H22" i="40" s="1"/>
  <c r="H28" i="61"/>
  <c r="H29" i="61" s="1"/>
  <c r="H30"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 Hella</author>
  </authors>
  <commentList>
    <comment ref="C20" authorId="0" shapeId="0" xr:uid="{3EB8C8EF-A1D1-47DE-85CD-BD9CEA3EE915}">
      <text>
        <r>
          <rPr>
            <b/>
            <sz val="8"/>
            <color indexed="81"/>
            <rFont val="Tahoma"/>
            <family val="2"/>
          </rPr>
          <t>Gordon J. Hella:</t>
        </r>
        <r>
          <rPr>
            <sz val="8"/>
            <color indexed="81"/>
            <rFont val="Tahoma"/>
            <family val="2"/>
          </rPr>
          <t xml:space="preserve">
Insert fiscal year as 6-30-XX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9" authorId="0" shapeId="0" xr:uid="{90D1F544-291B-412F-9C24-80FDEE08A31E}">
      <text>
        <r>
          <rPr>
            <b/>
            <sz val="8"/>
            <color indexed="81"/>
            <rFont val="Tahoma"/>
            <family val="2"/>
          </rPr>
          <t>Lori Williams:</t>
        </r>
        <r>
          <rPr>
            <sz val="8"/>
            <color indexed="81"/>
            <rFont val="Tahoma"/>
            <family val="2"/>
          </rPr>
          <t xml:space="preserve">
Description now is "Net Proceed from Minerals Adjustment"</t>
        </r>
      </text>
    </comment>
    <comment ref="C16" authorId="0" shapeId="0" xr:uid="{647A462F-3606-4B03-B92D-B62A49E3E97D}">
      <text>
        <r>
          <rPr>
            <b/>
            <sz val="8"/>
            <color indexed="81"/>
            <rFont val="Tahoma"/>
            <family val="2"/>
          </rPr>
          <t>Lori Williams:</t>
        </r>
        <r>
          <rPr>
            <sz val="8"/>
            <color indexed="81"/>
            <rFont val="Tahoma"/>
            <family val="2"/>
          </rPr>
          <t xml:space="preserve">
This is no longer a revenue code.  It now is a program code "100".  Remove &amp; use summary code 1300?</t>
        </r>
      </text>
    </comment>
    <comment ref="C17" authorId="0" shapeId="0" xr:uid="{425C9C5D-2EF0-474E-BA07-94E4F607E813}">
      <text>
        <r>
          <rPr>
            <b/>
            <sz val="8"/>
            <color indexed="81"/>
            <rFont val="Tahoma"/>
            <family val="2"/>
          </rPr>
          <t>Lori Williams:</t>
        </r>
        <r>
          <rPr>
            <sz val="8"/>
            <color indexed="81"/>
            <rFont val="Tahoma"/>
            <family val="2"/>
          </rPr>
          <t xml:space="preserve">
This is no longer a revenue code.  It now is a program code "600
".  Remove &amp; use summary code 1300?</t>
        </r>
      </text>
    </comment>
    <comment ref="C18" authorId="0" shapeId="0" xr:uid="{3C5D3BC3-F1CF-4841-8279-209186D048E1}">
      <text>
        <r>
          <rPr>
            <b/>
            <sz val="8"/>
            <color indexed="81"/>
            <rFont val="Tahoma"/>
            <family val="2"/>
          </rPr>
          <t>Lori Williams:</t>
        </r>
        <r>
          <rPr>
            <sz val="8"/>
            <color indexed="81"/>
            <rFont val="Tahoma"/>
            <family val="2"/>
          </rPr>
          <t xml:space="preserve">
This is no longer a revenue code.  It now is a program code "140".  Remove &amp; use summary code 1300?</t>
        </r>
      </text>
    </comment>
    <comment ref="C20" authorId="0" shapeId="0" xr:uid="{EAC97CE4-C5FB-4FFF-B719-D5FD530B9A1A}">
      <text>
        <r>
          <rPr>
            <b/>
            <sz val="8"/>
            <color indexed="81"/>
            <rFont val="Tahoma"/>
            <family val="2"/>
          </rPr>
          <t>Lori Williams:</t>
        </r>
        <r>
          <rPr>
            <sz val="8"/>
            <color indexed="81"/>
            <rFont val="Tahoma"/>
            <family val="2"/>
          </rPr>
          <t xml:space="preserve">
This is no longer a revenue code.  Remove &amp; use summary code 1300?</t>
        </r>
      </text>
    </comment>
    <comment ref="C21" authorId="0" shapeId="0" xr:uid="{B2AC4301-141C-4448-9771-3D69E0487478}">
      <text>
        <r>
          <rPr>
            <b/>
            <sz val="8"/>
            <color indexed="81"/>
            <rFont val="Tahoma"/>
            <family val="2"/>
          </rPr>
          <t>Lori Williams:</t>
        </r>
        <r>
          <rPr>
            <sz val="8"/>
            <color indexed="81"/>
            <rFont val="Tahoma"/>
            <family val="2"/>
          </rPr>
          <t xml:space="preserve">
This is no longer a revenue code.  Remove &amp; use summary code 1300?</t>
        </r>
      </text>
    </comment>
    <comment ref="C23" authorId="0" shapeId="0" xr:uid="{67183E3E-749E-49B7-9688-D1D29D9191B1}">
      <text>
        <r>
          <rPr>
            <b/>
            <sz val="8"/>
            <color indexed="81"/>
            <rFont val="Tahoma"/>
            <family val="2"/>
          </rPr>
          <t>Lori Williams:</t>
        </r>
        <r>
          <rPr>
            <sz val="8"/>
            <color indexed="81"/>
            <rFont val="Tahoma"/>
            <family val="2"/>
          </rPr>
          <t xml:space="preserve">
now is revenue code "1610".  There now are several new Food Svc Revenue categories that are not listed here.</t>
        </r>
      </text>
    </comment>
    <comment ref="C24" authorId="0" shapeId="0" xr:uid="{3FDF6A3E-5CF7-44BF-BBC7-95F781A3CD86}">
      <text>
        <r>
          <rPr>
            <b/>
            <sz val="8"/>
            <color indexed="81"/>
            <rFont val="Tahoma"/>
            <family val="2"/>
          </rPr>
          <t>Lori Williams:</t>
        </r>
        <r>
          <rPr>
            <sz val="8"/>
            <color indexed="81"/>
            <rFont val="Tahoma"/>
            <family val="2"/>
          </rPr>
          <t xml:space="preserve">
now is revenue code "1611".</t>
        </r>
      </text>
    </comment>
    <comment ref="C25" authorId="0" shapeId="0" xr:uid="{5FAA7A96-0ED6-4235-BDD6-1F285C3701B9}">
      <text>
        <r>
          <rPr>
            <b/>
            <sz val="8"/>
            <color indexed="81"/>
            <rFont val="Tahoma"/>
            <family val="2"/>
          </rPr>
          <t>Lori Williams:</t>
        </r>
        <r>
          <rPr>
            <sz val="8"/>
            <color indexed="81"/>
            <rFont val="Tahoma"/>
            <family val="2"/>
          </rPr>
          <t xml:space="preserve">
now is revenue code "1612".</t>
        </r>
      </text>
    </comment>
    <comment ref="C26" authorId="0" shapeId="0" xr:uid="{32669404-11D5-435B-8FA8-3B3AA59FE657}">
      <text>
        <r>
          <rPr>
            <b/>
            <sz val="8"/>
            <color indexed="81"/>
            <rFont val="Tahoma"/>
            <family val="2"/>
          </rPr>
          <t>Lori Williams:</t>
        </r>
        <r>
          <rPr>
            <sz val="8"/>
            <color indexed="81"/>
            <rFont val="Tahoma"/>
            <family val="2"/>
          </rPr>
          <t xml:space="preserve">
now is revenue code "1613".</t>
        </r>
      </text>
    </comment>
    <comment ref="C27" authorId="0" shapeId="0" xr:uid="{37B9D0FA-5E7A-4F56-8C2E-1009257D3C79}">
      <text>
        <r>
          <rPr>
            <b/>
            <sz val="8"/>
            <color indexed="81"/>
            <rFont val="Tahoma"/>
            <family val="2"/>
          </rPr>
          <t>Lori Williams:</t>
        </r>
        <r>
          <rPr>
            <sz val="8"/>
            <color indexed="81"/>
            <rFont val="Tahoma"/>
            <family val="2"/>
          </rPr>
          <t xml:space="preserve">
Revenue code "1690" now is defunct.  </t>
        </r>
      </text>
    </comment>
    <comment ref="C31" authorId="0" shapeId="0" xr:uid="{D2B06C79-4F7A-41A8-AD9C-B8DA6E6EDFF0}">
      <text>
        <r>
          <rPr>
            <b/>
            <sz val="8"/>
            <color indexed="81"/>
            <rFont val="Tahoma"/>
            <family val="2"/>
          </rPr>
          <t>Lori Williams:</t>
        </r>
        <r>
          <rPr>
            <sz val="8"/>
            <color indexed="81"/>
            <rFont val="Tahoma"/>
            <family val="2"/>
          </rPr>
          <t xml:space="preserve">
Previously was "Rent".</t>
        </r>
      </text>
    </comment>
    <comment ref="C33" authorId="0" shapeId="0" xr:uid="{163A6797-66E1-4D43-9E4F-927E2E3DB24B}">
      <text>
        <r>
          <rPr>
            <b/>
            <sz val="8"/>
            <color indexed="81"/>
            <rFont val="Tahoma"/>
            <family val="2"/>
          </rPr>
          <t>Lori Williams:</t>
        </r>
        <r>
          <rPr>
            <sz val="8"/>
            <color indexed="81"/>
            <rFont val="Tahoma"/>
            <family val="2"/>
          </rPr>
          <t xml:space="preserve">
Revenue codes "1940" &amp; "1950" are now combined into "1960".</t>
        </r>
      </text>
    </comment>
    <comment ref="C34" authorId="0" shapeId="0" xr:uid="{36F5EB6B-C965-4BC4-A854-10940859493E}">
      <text>
        <r>
          <rPr>
            <b/>
            <sz val="8"/>
            <color indexed="81"/>
            <rFont val="Tahoma"/>
            <family val="2"/>
          </rPr>
          <t>Lori Williams:</t>
        </r>
        <r>
          <rPr>
            <sz val="8"/>
            <color indexed="81"/>
            <rFont val="Tahoma"/>
            <family val="2"/>
          </rPr>
          <t xml:space="preserve">
Previously was "Other Local Revenue".</t>
        </r>
      </text>
    </comment>
    <comment ref="C38" authorId="0" shapeId="0" xr:uid="{E656061B-7F8E-4967-868C-2FDCB8A4A145}">
      <text>
        <r>
          <rPr>
            <b/>
            <sz val="8"/>
            <color indexed="81"/>
            <rFont val="Tahoma"/>
            <family val="2"/>
          </rPr>
          <t>Lori Williams:</t>
        </r>
        <r>
          <rPr>
            <sz val="8"/>
            <color indexed="81"/>
            <rFont val="Tahoma"/>
            <family val="2"/>
          </rPr>
          <t xml:space="preserve">
Now is revenue code "3110".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7" authorId="0" shapeId="0" xr:uid="{2D907777-BCB1-41B4-ABD8-C8056FF8F1DE}">
      <text>
        <r>
          <rPr>
            <b/>
            <sz val="8"/>
            <color indexed="81"/>
            <rFont val="Tahoma"/>
            <family val="2"/>
          </rPr>
          <t>Lori Williams:</t>
        </r>
        <r>
          <rPr>
            <sz val="8"/>
            <color indexed="81"/>
            <rFont val="Tahoma"/>
            <family val="2"/>
          </rPr>
          <t xml:space="preserve">
There now is a "4100 Unrest'd Grants-in-Aid Direct from Fed" and 4200 is "Unrest'd Grants-in-Aid from Fed thru the State"</t>
        </r>
      </text>
    </comment>
    <comment ref="C8" authorId="0" shapeId="0" xr:uid="{2E8BED86-AFA5-4B5A-894B-69058C641D41}">
      <text>
        <r>
          <rPr>
            <b/>
            <sz val="8"/>
            <color indexed="81"/>
            <rFont val="Tahoma"/>
            <family val="2"/>
          </rPr>
          <t>Lori Williams:</t>
        </r>
        <r>
          <rPr>
            <sz val="8"/>
            <color indexed="81"/>
            <rFont val="Tahoma"/>
            <family val="2"/>
          </rPr>
          <t xml:space="preserve">
No longer an active revenue code.</t>
        </r>
      </text>
    </comment>
    <comment ref="C9" authorId="0" shapeId="0" xr:uid="{18958099-3D93-43FE-B435-F4DF4E53434B}">
      <text>
        <r>
          <rPr>
            <b/>
            <sz val="8"/>
            <color indexed="81"/>
            <rFont val="Tahoma"/>
            <family val="2"/>
          </rPr>
          <t>Lori Williams:</t>
        </r>
        <r>
          <rPr>
            <sz val="8"/>
            <color indexed="81"/>
            <rFont val="Tahoma"/>
            <family val="2"/>
          </rPr>
          <t xml:space="preserve">
No longer an active revenue code.
</t>
        </r>
      </text>
    </comment>
    <comment ref="C11" authorId="0" shapeId="0" xr:uid="{D00A6F54-FE9B-4C3F-B707-C28B2DF17EA8}">
      <text>
        <r>
          <rPr>
            <b/>
            <sz val="8"/>
            <color indexed="81"/>
            <rFont val="Tahoma"/>
            <family val="2"/>
          </rPr>
          <t>Lori Williams:</t>
        </r>
        <r>
          <rPr>
            <sz val="8"/>
            <color indexed="81"/>
            <rFont val="Tahoma"/>
            <family val="2"/>
          </rPr>
          <t xml:space="preserve">
No longer an active revenue code.</t>
        </r>
      </text>
    </comment>
    <comment ref="C12" authorId="0" shapeId="0" xr:uid="{A4E9F679-4F94-4B3E-8D75-D831020A7223}">
      <text>
        <r>
          <rPr>
            <b/>
            <sz val="8"/>
            <color indexed="81"/>
            <rFont val="Tahoma"/>
            <family val="2"/>
          </rPr>
          <t>Lori Williams:</t>
        </r>
        <r>
          <rPr>
            <sz val="8"/>
            <color indexed="81"/>
            <rFont val="Tahoma"/>
            <family val="2"/>
          </rPr>
          <t xml:space="preserve">
No longer an active revenue code.</t>
        </r>
      </text>
    </comment>
    <comment ref="C14" authorId="0" shapeId="0" xr:uid="{FF4D04D6-EF61-4C5D-A56D-215058CB9B76}">
      <text>
        <r>
          <rPr>
            <b/>
            <sz val="8"/>
            <color indexed="81"/>
            <rFont val="Tahoma"/>
            <family val="2"/>
          </rPr>
          <t>Lori Williams:</t>
        </r>
        <r>
          <rPr>
            <sz val="8"/>
            <color indexed="81"/>
            <rFont val="Tahoma"/>
            <family val="2"/>
          </rPr>
          <t xml:space="preserve">
No longer an active revenue code.</t>
        </r>
      </text>
    </comment>
    <comment ref="C15" authorId="0" shapeId="0" xr:uid="{D0C07371-AF24-4E19-9BD3-F3276C79F3C1}">
      <text>
        <r>
          <rPr>
            <b/>
            <sz val="8"/>
            <color indexed="81"/>
            <rFont val="Tahoma"/>
            <family val="2"/>
          </rPr>
          <t>Lori Williams:</t>
        </r>
        <r>
          <rPr>
            <sz val="8"/>
            <color indexed="81"/>
            <rFont val="Tahoma"/>
            <family val="2"/>
          </rPr>
          <t xml:space="preserve">
No longer an active revenue code.</t>
        </r>
      </text>
    </comment>
    <comment ref="C16" authorId="0" shapeId="0" xr:uid="{15D760CC-A44E-4142-98CE-C19E969A804F}">
      <text>
        <r>
          <rPr>
            <b/>
            <sz val="8"/>
            <color indexed="81"/>
            <rFont val="Tahoma"/>
            <family val="2"/>
          </rPr>
          <t>Lori Williams:</t>
        </r>
        <r>
          <rPr>
            <sz val="8"/>
            <color indexed="81"/>
            <rFont val="Tahoma"/>
            <family val="2"/>
          </rPr>
          <t xml:space="preserve">
No longer an active revenue code.</t>
        </r>
      </text>
    </comment>
    <comment ref="C17" authorId="0" shapeId="0" xr:uid="{DC4FFFB1-8766-4291-B8A9-936665866788}">
      <text>
        <r>
          <rPr>
            <b/>
            <sz val="8"/>
            <color indexed="81"/>
            <rFont val="Tahoma"/>
            <family val="2"/>
          </rPr>
          <t>Lori Williams:</t>
        </r>
        <r>
          <rPr>
            <sz val="8"/>
            <color indexed="81"/>
            <rFont val="Tahoma"/>
            <family val="2"/>
          </rPr>
          <t xml:space="preserve">
No longer an active revenue code.</t>
        </r>
      </text>
    </comment>
    <comment ref="C18" authorId="0" shapeId="0" xr:uid="{D93A6B14-54C3-4BFC-8E14-06E7BF6920A6}">
      <text>
        <r>
          <rPr>
            <b/>
            <sz val="8"/>
            <color indexed="81"/>
            <rFont val="Tahoma"/>
            <family val="2"/>
          </rPr>
          <t>Lori Williams:</t>
        </r>
        <r>
          <rPr>
            <sz val="8"/>
            <color indexed="81"/>
            <rFont val="Tahoma"/>
            <family val="2"/>
          </rPr>
          <t xml:space="preserve">
No longer an active revenue code.</t>
        </r>
      </text>
    </comment>
    <comment ref="C19" authorId="0" shapeId="0" xr:uid="{6424B9AE-BA0C-486C-851D-E884818AC60F}">
      <text>
        <r>
          <rPr>
            <b/>
            <sz val="8"/>
            <color indexed="81"/>
            <rFont val="Tahoma"/>
            <family val="2"/>
          </rPr>
          <t>Lori Williams:</t>
        </r>
        <r>
          <rPr>
            <sz val="8"/>
            <color indexed="81"/>
            <rFont val="Tahoma"/>
            <family val="2"/>
          </rPr>
          <t xml:space="preserve">
No longer an active revenue code.</t>
        </r>
      </text>
    </comment>
    <comment ref="C20" authorId="0" shapeId="0" xr:uid="{E4798ED3-645A-4692-AE69-AC43702CA9D4}">
      <text>
        <r>
          <rPr>
            <b/>
            <sz val="8"/>
            <color indexed="81"/>
            <rFont val="Tahoma"/>
            <family val="2"/>
          </rPr>
          <t>Lori Williams:</t>
        </r>
        <r>
          <rPr>
            <sz val="8"/>
            <color indexed="81"/>
            <rFont val="Tahoma"/>
            <family val="2"/>
          </rPr>
          <t xml:space="preserve">
No longer an active revenue code.</t>
        </r>
      </text>
    </comment>
    <comment ref="C21" authorId="0" shapeId="0" xr:uid="{D6FBA2F0-23BA-4218-9F7D-109B8CD81068}">
      <text>
        <r>
          <rPr>
            <b/>
            <sz val="8"/>
            <color indexed="81"/>
            <rFont val="Tahoma"/>
            <family val="2"/>
          </rPr>
          <t>Lori Williams:</t>
        </r>
        <r>
          <rPr>
            <sz val="8"/>
            <color indexed="81"/>
            <rFont val="Tahoma"/>
            <family val="2"/>
          </rPr>
          <t xml:space="preserve">
No longer an active revenue code.</t>
        </r>
      </text>
    </comment>
    <comment ref="C22" authorId="0" shapeId="0" xr:uid="{239FD824-A3C5-4FE2-8EE9-3E9BD3567A3A}">
      <text>
        <r>
          <rPr>
            <b/>
            <sz val="8"/>
            <color indexed="81"/>
            <rFont val="Tahoma"/>
            <family val="2"/>
          </rPr>
          <t>Lori Williams:</t>
        </r>
        <r>
          <rPr>
            <sz val="8"/>
            <color indexed="81"/>
            <rFont val="Tahoma"/>
            <family val="2"/>
          </rPr>
          <t xml:space="preserve">
No longer an active revenue code.</t>
        </r>
      </text>
    </comment>
    <comment ref="C23" authorId="0" shapeId="0" xr:uid="{8D1AE521-5678-4DE4-9BDD-54F15E0BB775}">
      <text>
        <r>
          <rPr>
            <b/>
            <sz val="8"/>
            <color indexed="81"/>
            <rFont val="Tahoma"/>
            <family val="2"/>
          </rPr>
          <t>Lori Williams:</t>
        </r>
        <r>
          <rPr>
            <sz val="8"/>
            <color indexed="81"/>
            <rFont val="Tahoma"/>
            <family val="2"/>
          </rPr>
          <t xml:space="preserve">
No longer an active revenue code.</t>
        </r>
      </text>
    </comment>
    <comment ref="C24" authorId="0" shapeId="0" xr:uid="{AAF8A897-259A-492F-8342-F800F73E13FE}">
      <text>
        <r>
          <rPr>
            <b/>
            <sz val="8"/>
            <color indexed="81"/>
            <rFont val="Tahoma"/>
            <family val="2"/>
          </rPr>
          <t>Lori Williams:</t>
        </r>
        <r>
          <rPr>
            <sz val="8"/>
            <color indexed="81"/>
            <rFont val="Tahoma"/>
            <family val="2"/>
          </rPr>
          <t xml:space="preserve">
No longer an active revenue code.</t>
        </r>
      </text>
    </comment>
    <comment ref="C25" authorId="0" shapeId="0" xr:uid="{67E377DC-3150-49E4-A1A7-31ADC07CDE24}">
      <text>
        <r>
          <rPr>
            <b/>
            <sz val="8"/>
            <color indexed="81"/>
            <rFont val="Tahoma"/>
            <family val="2"/>
          </rPr>
          <t>Lori Williams:</t>
        </r>
        <r>
          <rPr>
            <sz val="8"/>
            <color indexed="81"/>
            <rFont val="Tahoma"/>
            <family val="2"/>
          </rPr>
          <t xml:space="preserve">
No longer an active revenue code.</t>
        </r>
      </text>
    </comment>
    <comment ref="C26" authorId="0" shapeId="0" xr:uid="{B683D3E3-FA14-4EFF-AA5A-6AEAF5929CB7}">
      <text>
        <r>
          <rPr>
            <b/>
            <sz val="8"/>
            <color indexed="81"/>
            <rFont val="Tahoma"/>
            <family val="2"/>
          </rPr>
          <t>Lori Williams:</t>
        </r>
        <r>
          <rPr>
            <sz val="8"/>
            <color indexed="81"/>
            <rFont val="Tahoma"/>
            <family val="2"/>
          </rPr>
          <t xml:space="preserve">
No longer an active revenue code.</t>
        </r>
      </text>
    </comment>
    <comment ref="C27" authorId="0" shapeId="0" xr:uid="{BDE9930A-A496-494C-971D-6262944ED775}">
      <text>
        <r>
          <rPr>
            <b/>
            <sz val="8"/>
            <color indexed="81"/>
            <rFont val="Tahoma"/>
            <family val="2"/>
          </rPr>
          <t>Lori Williams:</t>
        </r>
        <r>
          <rPr>
            <sz val="8"/>
            <color indexed="81"/>
            <rFont val="Tahoma"/>
            <family val="2"/>
          </rPr>
          <t xml:space="preserve">
No longer an active revenue code.</t>
        </r>
      </text>
    </comment>
    <comment ref="C28" authorId="0" shapeId="0" xr:uid="{69DA8427-A156-4E8C-A958-A65AA3DA5D4D}">
      <text>
        <r>
          <rPr>
            <b/>
            <sz val="8"/>
            <color indexed="81"/>
            <rFont val="Tahoma"/>
            <family val="2"/>
          </rPr>
          <t>Lori Williams:</t>
        </r>
        <r>
          <rPr>
            <sz val="8"/>
            <color indexed="81"/>
            <rFont val="Tahoma"/>
            <family val="2"/>
          </rPr>
          <t xml:space="preserve">
No longer an active revenue code.</t>
        </r>
      </text>
    </comment>
    <comment ref="C29" authorId="0" shapeId="0" xr:uid="{801B0F46-E145-4AAA-BFB1-F87E8D0D580B}">
      <text>
        <r>
          <rPr>
            <b/>
            <sz val="8"/>
            <color indexed="81"/>
            <rFont val="Tahoma"/>
            <family val="2"/>
          </rPr>
          <t>Lori Williams:</t>
        </r>
        <r>
          <rPr>
            <sz val="8"/>
            <color indexed="81"/>
            <rFont val="Tahoma"/>
            <family val="2"/>
          </rPr>
          <t xml:space="preserve">
No longer an active revenue code.</t>
        </r>
      </text>
    </comment>
    <comment ref="C30" authorId="0" shapeId="0" xr:uid="{81F952C9-46DE-4722-B0E9-629C06008FBA}">
      <text>
        <r>
          <rPr>
            <b/>
            <sz val="8"/>
            <color indexed="81"/>
            <rFont val="Tahoma"/>
            <family val="2"/>
          </rPr>
          <t>Lori Williams:</t>
        </r>
        <r>
          <rPr>
            <sz val="8"/>
            <color indexed="81"/>
            <rFont val="Tahoma"/>
            <family val="2"/>
          </rPr>
          <t xml:space="preserve">
No longer an active revenue code.</t>
        </r>
      </text>
    </comment>
    <comment ref="C31" authorId="0" shapeId="0" xr:uid="{38D8503F-D03E-4825-94E9-DDFA359E4189}">
      <text>
        <r>
          <rPr>
            <b/>
            <sz val="8"/>
            <color indexed="81"/>
            <rFont val="Tahoma"/>
            <family val="2"/>
          </rPr>
          <t>Lori Williams:</t>
        </r>
        <r>
          <rPr>
            <sz val="8"/>
            <color indexed="81"/>
            <rFont val="Tahoma"/>
            <family val="2"/>
          </rPr>
          <t xml:space="preserve">
No longer any active "46XX" revenue codes.</t>
        </r>
      </text>
    </comment>
    <comment ref="C33" authorId="0" shapeId="0" xr:uid="{C94D05E6-CA8B-48B1-82C7-434544D87FD6}">
      <text>
        <r>
          <rPr>
            <b/>
            <sz val="8"/>
            <color indexed="81"/>
            <rFont val="Tahoma"/>
            <family val="2"/>
          </rPr>
          <t>Lori Williams:</t>
        </r>
        <r>
          <rPr>
            <sz val="8"/>
            <color indexed="81"/>
            <rFont val="Tahoma"/>
            <family val="2"/>
          </rPr>
          <t xml:space="preserve">
No longer an active revenue code.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6" authorId="0" shapeId="0" xr:uid="{1F50474E-B09E-4EAE-823A-94BFC08E8F30}">
      <text>
        <r>
          <rPr>
            <b/>
            <sz val="8"/>
            <color indexed="81"/>
            <rFont val="Tahoma"/>
            <family val="2"/>
          </rPr>
          <t>Lori Williams:</t>
        </r>
        <r>
          <rPr>
            <sz val="8"/>
            <color indexed="81"/>
            <rFont val="Tahoma"/>
            <family val="2"/>
          </rPr>
          <t xml:space="preserve">
The following revenue codes are also included in this section:  "5200, 5500 and 5600",  There also is a revenue code "6000 Other Items"</t>
        </r>
      </text>
    </comment>
    <comment ref="C7" authorId="0" shapeId="0" xr:uid="{DC114DEF-7D3D-4ED7-95AE-7FA6BD637D1A}">
      <text>
        <r>
          <rPr>
            <b/>
            <sz val="8"/>
            <color indexed="81"/>
            <rFont val="Tahoma"/>
            <family val="2"/>
          </rPr>
          <t>Lori Williams:</t>
        </r>
        <r>
          <rPr>
            <sz val="8"/>
            <color indexed="81"/>
            <rFont val="Tahoma"/>
            <family val="2"/>
          </rPr>
          <t xml:space="preserve">
"5100" has been changed to "Issuance of Bonds".</t>
        </r>
      </text>
    </comment>
    <comment ref="C8" authorId="0" shapeId="0" xr:uid="{50F4F6B8-0777-48B9-B664-9EDDCC9F21AA}">
      <text>
        <r>
          <rPr>
            <b/>
            <sz val="8"/>
            <color indexed="81"/>
            <rFont val="Tahoma"/>
            <family val="2"/>
          </rPr>
          <t>Lori Williams:</t>
        </r>
        <r>
          <rPr>
            <sz val="8"/>
            <color indexed="81"/>
            <rFont val="Tahoma"/>
            <family val="2"/>
          </rPr>
          <t xml:space="preserve">
"5300" has been changed to "Proceeds - Sale of Property"</t>
        </r>
      </text>
    </comment>
    <comment ref="C9" authorId="0" shapeId="0" xr:uid="{93082A0F-3730-4F47-AD44-AB0B886B2082}">
      <text>
        <r>
          <rPr>
            <b/>
            <sz val="8"/>
            <color indexed="81"/>
            <rFont val="Tahoma"/>
            <family val="2"/>
          </rPr>
          <t>Lori Williams:</t>
        </r>
        <r>
          <rPr>
            <sz val="8"/>
            <color indexed="81"/>
            <rFont val="Tahoma"/>
            <family val="2"/>
          </rPr>
          <t xml:space="preserve">
"5400" has been changed to "Loan Proceeds"</t>
        </r>
      </text>
    </comment>
    <comment ref="C12" authorId="0" shapeId="0" xr:uid="{6ECB1667-DD83-44B0-B7B6-838E01341CBD}">
      <text>
        <r>
          <rPr>
            <b/>
            <sz val="8"/>
            <color indexed="81"/>
            <rFont val="Tahoma"/>
            <family val="2"/>
          </rPr>
          <t>Lori Williams:</t>
        </r>
        <r>
          <rPr>
            <sz val="8"/>
            <color indexed="81"/>
            <rFont val="Tahoma"/>
            <family val="2"/>
          </rPr>
          <t xml:space="preserve">
This has been assigned revenue code "8000".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8" authorId="0" shapeId="0" xr:uid="{6DA56BE9-B2FE-414F-B843-C97A2064B11D}">
      <text>
        <r>
          <rPr>
            <b/>
            <sz val="8"/>
            <color indexed="81"/>
            <rFont val="Tahoma"/>
            <family val="2"/>
          </rPr>
          <t>Lori Williams:</t>
        </r>
        <r>
          <rPr>
            <sz val="8"/>
            <color indexed="81"/>
            <rFont val="Tahoma"/>
            <family val="2"/>
          </rPr>
          <t xml:space="preserve">
I did not enter a line for "2000 Intermediate Sources" since per DOE it is not in use in Nevada.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54" authorId="0" shapeId="0" xr:uid="{9AEB7B1C-78EF-45A5-BECB-E4D61A1CA738}">
      <text>
        <r>
          <rPr>
            <b/>
            <sz val="8"/>
            <color indexed="81"/>
            <rFont val="Tahoma"/>
            <family val="2"/>
          </rPr>
          <t>Lori Williams:</t>
        </r>
        <r>
          <rPr>
            <sz val="8"/>
            <color indexed="81"/>
            <rFont val="Tahoma"/>
            <family val="2"/>
          </rPr>
          <t xml:space="preserve">
Program 410 has been deleted.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EA4C3CC8-E6F1-44B6-954B-07D4322F0026}">
      <text>
        <r>
          <rPr>
            <b/>
            <sz val="8"/>
            <color indexed="81"/>
            <rFont val="Tahoma"/>
            <family val="2"/>
          </rPr>
          <t>Lori Williams:</t>
        </r>
        <r>
          <rPr>
            <sz val="8"/>
            <color indexed="81"/>
            <rFont val="Tahoma"/>
            <family val="2"/>
          </rPr>
          <t xml:space="preserve">
Program 420 has been changed to "English as a Second Language LEP/ESL/ELL"</t>
        </r>
      </text>
    </comment>
    <comment ref="B53" authorId="0" shapeId="0" xr:uid="{A3D045EB-1BB9-41BB-A27F-FC4060CD145D}">
      <text>
        <r>
          <rPr>
            <b/>
            <sz val="8"/>
            <color indexed="81"/>
            <rFont val="Tahoma"/>
            <family val="2"/>
          </rPr>
          <t>Lori Williams:</t>
        </r>
        <r>
          <rPr>
            <sz val="8"/>
            <color indexed="81"/>
            <rFont val="Tahoma"/>
            <family val="2"/>
          </rPr>
          <t xml:space="preserve">
Program 420 has been changed to "English as a Second Language LEP/ESL/ELL"</t>
        </r>
      </text>
    </comment>
    <comment ref="B54" authorId="0" shapeId="0" xr:uid="{8462B285-14E5-42AE-9577-293976FEE5E3}">
      <text>
        <r>
          <rPr>
            <b/>
            <sz val="8"/>
            <color indexed="81"/>
            <rFont val="Tahoma"/>
            <family val="2"/>
          </rPr>
          <t>Lori Williams:</t>
        </r>
        <r>
          <rPr>
            <sz val="8"/>
            <color indexed="81"/>
            <rFont val="Tahoma"/>
            <family val="2"/>
          </rPr>
          <t xml:space="preserve">
Program 420 has been changed to "English as a Second Language LEP/ESL/ELL"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54" authorId="0" shapeId="0" xr:uid="{4FE90DCD-AB75-4380-95AB-86252EDCD300}">
      <text>
        <r>
          <rPr>
            <b/>
            <sz val="8"/>
            <color indexed="81"/>
            <rFont val="Tahoma"/>
            <family val="2"/>
          </rPr>
          <t>Lori Williams:</t>
        </r>
        <r>
          <rPr>
            <sz val="8"/>
            <color indexed="81"/>
            <rFont val="Tahoma"/>
            <family val="2"/>
          </rPr>
          <t xml:space="preserve">
Previously Voc Ed was Program Code "700".</t>
        </r>
      </text>
    </comment>
    <comment ref="D97" authorId="0" shapeId="0" xr:uid="{48F71237-98E8-4433-8AEE-674F887AADA6}">
      <text>
        <r>
          <rPr>
            <b/>
            <sz val="8"/>
            <color indexed="81"/>
            <rFont val="Tahoma"/>
            <family val="2"/>
          </rPr>
          <t>Lori Williams:</t>
        </r>
        <r>
          <rPr>
            <sz val="8"/>
            <color indexed="81"/>
            <rFont val="Tahoma"/>
            <family val="2"/>
          </rPr>
          <t xml:space="preserve">
Food Service Program previously followed this section.  The Program code for FS was deleted.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51" authorId="0" shapeId="0" xr:uid="{00D4FB9E-4FCB-4D40-A1D7-30C3D7C99EC8}">
      <text>
        <r>
          <rPr>
            <b/>
            <sz val="8"/>
            <color indexed="81"/>
            <rFont val="Tahoma"/>
            <family val="2"/>
          </rPr>
          <t>Lori Williams:</t>
        </r>
        <r>
          <rPr>
            <sz val="8"/>
            <color indexed="81"/>
            <rFont val="Tahoma"/>
            <family val="2"/>
          </rPr>
          <t xml:space="preserve">
New function code.  Previously was coded to "4600"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15" authorId="0" shapeId="0" xr:uid="{72D6602C-2467-4E5C-BC55-4E0CEF1A32B3}">
      <text>
        <r>
          <rPr>
            <b/>
            <sz val="8"/>
            <color indexed="81"/>
            <rFont val="Tahoma"/>
            <family val="2"/>
          </rPr>
          <t>Lori Williams:</t>
        </r>
        <r>
          <rPr>
            <sz val="8"/>
            <color indexed="81"/>
            <rFont val="Tahoma"/>
            <family val="2"/>
          </rPr>
          <t xml:space="preserve">
Previously Function 6000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22" authorId="0" shapeId="0" xr:uid="{8014C430-73FA-4D3C-80DB-2304A4DC3C59}">
      <text>
        <r>
          <rPr>
            <b/>
            <sz val="8"/>
            <color indexed="81"/>
            <rFont val="Tahoma"/>
            <family val="2"/>
          </rPr>
          <t>Lori Williams:</t>
        </r>
        <r>
          <rPr>
            <sz val="8"/>
            <color indexed="81"/>
            <rFont val="Tahoma"/>
            <family val="2"/>
          </rPr>
          <t xml:space="preserve">
The notation is "834" for this line item; however, that # is for Debt Service.  I would offer the number should be "790".</t>
        </r>
      </text>
    </comment>
    <comment ref="D30" authorId="0" shapeId="0" xr:uid="{72FF77D6-515D-469D-8F7D-11CF54FB063C}">
      <text>
        <r>
          <rPr>
            <b/>
            <sz val="8"/>
            <color indexed="81"/>
            <rFont val="Tahoma"/>
            <family val="2"/>
          </rPr>
          <t>Lori Williams:</t>
        </r>
        <r>
          <rPr>
            <sz val="8"/>
            <color indexed="81"/>
            <rFont val="Tahoma"/>
            <family val="2"/>
          </rPr>
          <t xml:space="preserve">
The notated sheets have a "?" for this change.  Looks OK to me, for whatever that's worth.</t>
        </r>
      </text>
    </comment>
    <comment ref="D34" authorId="0" shapeId="0" xr:uid="{D6829EE3-444A-48C8-A18F-DF8FADA4C05C}">
      <text>
        <r>
          <rPr>
            <b/>
            <sz val="8"/>
            <color indexed="81"/>
            <rFont val="Tahoma"/>
            <family val="2"/>
          </rPr>
          <t>Lori Williams:</t>
        </r>
        <r>
          <rPr>
            <sz val="8"/>
            <color indexed="81"/>
            <rFont val="Tahoma"/>
            <family val="2"/>
          </rPr>
          <t xml:space="preserve">
Object code 830 is now "Debt Related Expenditures/Expenses.  Object code 832 is "Interest".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98102FE1-F61E-42B4-B06A-27B63AEECB90}">
      <text>
        <r>
          <rPr>
            <b/>
            <sz val="8"/>
            <color indexed="81"/>
            <rFont val="Tahoma"/>
            <family val="2"/>
          </rPr>
          <t>Lori Williams:</t>
        </r>
        <r>
          <rPr>
            <sz val="8"/>
            <color indexed="81"/>
            <rFont val="Tahoma"/>
            <family val="2"/>
          </rPr>
          <t xml:space="preserve">
This previously was known as program code "450".  "450" has been deleted from the  list of program codes.</t>
        </r>
      </text>
    </comment>
    <comment ref="B40" authorId="0" shapeId="0" xr:uid="{D5236B1F-614E-4E90-9867-51C47005DB5D}">
      <text>
        <r>
          <rPr>
            <b/>
            <sz val="8"/>
            <color indexed="81"/>
            <rFont val="Tahoma"/>
            <family val="2"/>
          </rPr>
          <t>Lori Williams:</t>
        </r>
        <r>
          <rPr>
            <sz val="8"/>
            <color indexed="81"/>
            <rFont val="Tahoma"/>
            <family val="2"/>
          </rPr>
          <t xml:space="preserve">
Previously was program code "550".  "550" no longer exists as a code.  </t>
        </r>
      </text>
    </comment>
    <comment ref="D40" authorId="0" shapeId="0" xr:uid="{3FAB4185-4030-4099-BA6A-573B80566AFD}">
      <text>
        <r>
          <rPr>
            <b/>
            <sz val="8"/>
            <color indexed="81"/>
            <rFont val="Tahoma"/>
            <family val="2"/>
          </rPr>
          <t>Lori Williams:</t>
        </r>
        <r>
          <rPr>
            <sz val="8"/>
            <color indexed="81"/>
            <rFont val="Tahoma"/>
            <family val="2"/>
          </rPr>
          <t xml:space="preserve">
According to DOE, this is not used in Nevada.</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<sst xmlns="http://schemas.openxmlformats.org/spreadsheetml/2006/main" count="2327" uniqueCount="1042">
  <si>
    <t>Nevada Department of Taxation</t>
  </si>
  <si>
    <t>1550 East College Parkway, Suite 115</t>
  </si>
  <si>
    <t>Carson City, NV  89706-7921</t>
  </si>
  <si>
    <t xml:space="preserve">herewith submits the (TENTATIVE) --- (FINAL) budget for the </t>
  </si>
  <si>
    <t xml:space="preserve">fiscal year ending </t>
  </si>
  <si>
    <t xml:space="preserve">This budget contains </t>
  </si>
  <si>
    <t>funds, including Debt Service, requiring property tax revenues totaling $</t>
  </si>
  <si>
    <t xml:space="preserve">The property tax rates computed herein are based on preliminary data.  If the final state computed revenue limitation permits, </t>
  </si>
  <si>
    <t xml:space="preserve">the tax rate will be increased by an amount not to exceed </t>
  </si>
  <si>
    <t xml:space="preserve"> If the final computation requires, the tax rate will be </t>
  </si>
  <si>
    <t>lowered.</t>
  </si>
  <si>
    <t>governmental fund types with estimated expenditures of $</t>
  </si>
  <si>
    <t>and</t>
  </si>
  <si>
    <t>proprietary funds with estimated expenses of  $</t>
  </si>
  <si>
    <t xml:space="preserve">Copies of this budget have been filed for public record and inspection in the offices enumerated in NRS 354.596 (Local </t>
  </si>
  <si>
    <t>Government Budget and Finance Act).</t>
  </si>
  <si>
    <t>CERTIFICATION</t>
  </si>
  <si>
    <t>APPROVED BY THE GOVERNING BOARD</t>
  </si>
  <si>
    <t>I</t>
  </si>
  <si>
    <t xml:space="preserve">        (Printed Name)</t>
  </si>
  <si>
    <t>(Title)</t>
  </si>
  <si>
    <t>certify that all applicable funds and financial</t>
  </si>
  <si>
    <t>operations of this Local Government are</t>
  </si>
  <si>
    <t>listed herein</t>
  </si>
  <si>
    <t>Signed</t>
  </si>
  <si>
    <t xml:space="preserve">Dated:  </t>
  </si>
  <si>
    <t>SCHEDULED PUBLIC HEARING:</t>
  </si>
  <si>
    <t>Date and Time</t>
  </si>
  <si>
    <t>Publication Date</t>
  </si>
  <si>
    <t xml:space="preserve">Place:  </t>
  </si>
  <si>
    <t>Page: _______</t>
  </si>
  <si>
    <t>Update all fiscal year reference to the appropriate fiscal year.</t>
  </si>
  <si>
    <t>Actual Prior</t>
  </si>
  <si>
    <t>Estimated Current</t>
  </si>
  <si>
    <t>Ending 6/30/2025</t>
  </si>
  <si>
    <t>Budget Year</t>
  </si>
  <si>
    <t>Ending 6/30/2026</t>
  </si>
  <si>
    <t>Form 15 and</t>
  </si>
  <si>
    <t xml:space="preserve">   1st day of budget year</t>
  </si>
  <si>
    <t>Schedule C-1</t>
  </si>
  <si>
    <t xml:space="preserve">Updated on </t>
  </si>
  <si>
    <t>FY</t>
  </si>
  <si>
    <t>Start</t>
  </si>
  <si>
    <t>End</t>
  </si>
  <si>
    <t>&lt; Select &gt;</t>
  </si>
  <si>
    <t>&lt;Select&gt;</t>
  </si>
  <si>
    <t>TENTATIVE</t>
  </si>
  <si>
    <t>FINAL</t>
  </si>
  <si>
    <t>COLOR KEY</t>
  </si>
  <si>
    <t>Nevada Department of Education</t>
  </si>
  <si>
    <t xml:space="preserve">Date:  </t>
  </si>
  <si>
    <t>Input Data in all applicable YELLOW cells</t>
  </si>
  <si>
    <t>700 E. Fifth Street, Suite 104</t>
  </si>
  <si>
    <t>Carson City, NV  89701</t>
  </si>
  <si>
    <t>Linked from other Data Input</t>
  </si>
  <si>
    <t>Title or Calculation</t>
  </si>
  <si>
    <t>hereby submits the</t>
  </si>
  <si>
    <t>Title or Calculation of ascending importance</t>
  </si>
  <si>
    <t>No entry applicable</t>
  </si>
  <si>
    <r>
      <t xml:space="preserve">CHECK </t>
    </r>
    <r>
      <rPr>
        <sz val="9"/>
        <rFont val="Arial"/>
        <family val="2"/>
      </rPr>
      <t xml:space="preserve">= Cross-checked calculation must equal zero </t>
    </r>
    <r>
      <rPr>
        <i/>
        <sz val="9"/>
        <rFont val="Arial"/>
        <family val="2"/>
      </rPr>
      <t>(review inputs and links if not zero)</t>
    </r>
  </si>
  <si>
    <t>Fund #</t>
  </si>
  <si>
    <t>Revenues</t>
  </si>
  <si>
    <t>Expenditures</t>
  </si>
  <si>
    <t>100 - General Fund</t>
  </si>
  <si>
    <t>206 - ELL</t>
  </si>
  <si>
    <t>207 - GATE</t>
  </si>
  <si>
    <t>208 - At-Risk</t>
  </si>
  <si>
    <t>TOTAL</t>
  </si>
  <si>
    <t>I hereby certify that all actual and/or projected charter school financial information contained herein (including but not limited to: revenues, expenses, assets, liabilities, contracts, fund categories, fund balances, and financial transfers) is complete, accurate, and compliant with all applicable federal, state, sponsor, and school law, regulation, contracts, and standards; for use by the charter sponsor in performing financial performance oversight as required by NRS 388A.273. 
I understand and agree that material failure to provide timely, accurate, and complete information herein and upon further sponsor inquiry may result in detrimental performance ratings results and/or intervention action per the Financial and/or Operational Performance Framework(s) required by the school's operating charter.</t>
  </si>
  <si>
    <r>
      <t xml:space="preserve">AUTHORIZED SIGNATORIES </t>
    </r>
    <r>
      <rPr>
        <i/>
        <sz val="9"/>
        <color rgb="FF0070C0"/>
        <rFont val="Arial"/>
        <family val="2"/>
      </rPr>
      <t>(Electronic signature accepted)</t>
    </r>
  </si>
  <si>
    <t>School Leader Name</t>
  </si>
  <si>
    <t>Signature</t>
  </si>
  <si>
    <t>Title</t>
  </si>
  <si>
    <t>Phone</t>
  </si>
  <si>
    <t>Email</t>
  </si>
  <si>
    <r>
      <rPr>
        <b/>
        <sz val="9"/>
        <color rgb="FF000000"/>
        <rFont val="Arial"/>
        <family val="2"/>
      </rPr>
      <t xml:space="preserve">Charter Board Members: </t>
    </r>
    <r>
      <rPr>
        <i/>
        <sz val="9"/>
        <color rgb="FF000000"/>
        <rFont val="Arial"/>
        <family val="2"/>
      </rPr>
      <t>Required for ALL Final and Amended Budgets required to be submitted (as opposed to preliminary/tentative budgets)</t>
    </r>
  </si>
  <si>
    <t>Name</t>
  </si>
  <si>
    <t>Date and Time:</t>
  </si>
  <si>
    <t>Publication Date:</t>
  </si>
  <si>
    <t>Hearing Location:</t>
  </si>
  <si>
    <t>Budget Fiscal Year 2025-2026</t>
  </si>
  <si>
    <t>Schedule 1</t>
  </si>
  <si>
    <t>ENROLLMENT AND BASIC SUPPORT GUARANTEE INFORMATION</t>
  </si>
  <si>
    <t>ESTIMATED</t>
  </si>
  <si>
    <t>ACTUAL YEAR</t>
  </si>
  <si>
    <t>YEAR</t>
  </si>
  <si>
    <t>1.</t>
  </si>
  <si>
    <t>Pre-kindergarten</t>
  </si>
  <si>
    <t>(NRS 388.490)</t>
  </si>
  <si>
    <t>x .6 =</t>
  </si>
  <si>
    <t>2.</t>
  </si>
  <si>
    <t>Kindergarten</t>
  </si>
  <si>
    <t>3.</t>
  </si>
  <si>
    <t>Elementary</t>
  </si>
  <si>
    <t>4.</t>
  </si>
  <si>
    <t>Secondary</t>
  </si>
  <si>
    <t>5.</t>
  </si>
  <si>
    <t>Ungraded</t>
  </si>
  <si>
    <t>6.     Subtotal</t>
  </si>
  <si>
    <t>7.</t>
  </si>
  <si>
    <r>
      <t>Deduct</t>
    </r>
    <r>
      <rPr>
        <sz val="9"/>
        <rFont val="Arial"/>
        <family val="2"/>
      </rPr>
      <t xml:space="preserve"> students transported into</t>
    </r>
  </si>
  <si>
    <t>Nevada from out-of-state</t>
  </si>
  <si>
    <t>8.</t>
  </si>
  <si>
    <r>
      <t>Add</t>
    </r>
    <r>
      <rPr>
        <sz val="9"/>
        <rFont val="Arial"/>
        <family val="2"/>
      </rPr>
      <t xml:space="preserve"> students transported to</t>
    </r>
  </si>
  <si>
    <t>another state</t>
  </si>
  <si>
    <t>9.     Total WEIGHTED enrollment</t>
  </si>
  <si>
    <t>10.</t>
  </si>
  <si>
    <t>$</t>
  </si>
  <si>
    <t>11.</t>
  </si>
  <si>
    <t>Total basic support for enrollees (Line 9 time Line 10)</t>
  </si>
  <si>
    <t>12.</t>
  </si>
  <si>
    <t>Estimated number of special education program units</t>
  </si>
  <si>
    <t>X</t>
  </si>
  <si>
    <t>amount per unit</t>
  </si>
  <si>
    <t>13.</t>
  </si>
  <si>
    <t>TOTAL BASIC SUPPORT GUARANTEE (Line 11 + Line 12)</t>
  </si>
  <si>
    <t>LESS LOCAL FUNDS AVAILABLE:</t>
  </si>
  <si>
    <r>
      <t xml:space="preserve">14.     </t>
    </r>
    <r>
      <rPr>
        <b/>
        <sz val="9"/>
        <rFont val="Arial"/>
        <family val="2"/>
      </rPr>
      <t>2.60</t>
    </r>
    <r>
      <rPr>
        <sz val="9"/>
        <rFont val="Arial"/>
        <family val="2"/>
      </rPr>
      <t xml:space="preserve"> percent Local School Support Tax (LSST)</t>
    </r>
  </si>
  <si>
    <t>15.     25 cent Property Tax</t>
  </si>
  <si>
    <t>16.</t>
  </si>
  <si>
    <t>STATE SHARE (Line 13 - Line 14 - Line 15)</t>
  </si>
  <si>
    <t>17.</t>
  </si>
  <si>
    <t>Estimated REGULAR Adult High School Diploma Program Revenue</t>
  </si>
  <si>
    <t>Indicate fund to be used:  (  )  General or (  )  Special Revenue</t>
  </si>
  <si>
    <t>18.</t>
  </si>
  <si>
    <t>Estimated PRISON Adult High School Diploma Program Revenue</t>
  </si>
  <si>
    <t>19.</t>
  </si>
  <si>
    <t>Other anticipated DSA revenue (describe):</t>
  </si>
  <si>
    <t>20.</t>
  </si>
  <si>
    <t>School District</t>
  </si>
  <si>
    <t>Schedule B-1, Page</t>
  </si>
  <si>
    <t xml:space="preserve">of </t>
  </si>
  <si>
    <t>SUMMARY OF PROPERTY TAX BASE</t>
  </si>
  <si>
    <t>ACTUAL</t>
  </si>
  <si>
    <t>(D)</t>
  </si>
  <si>
    <t>TOTAL EMPLOYEE INFORMATION</t>
  </si>
  <si>
    <t>FTE Total employees</t>
  </si>
  <si>
    <t>FTE Classroom teachers</t>
  </si>
  <si>
    <t>(E)</t>
  </si>
  <si>
    <t>TOTAL ENROLLMENT</t>
  </si>
  <si>
    <t>(F)</t>
  </si>
  <si>
    <t>STATE EDUCATION FUNDING</t>
  </si>
  <si>
    <t>Fund#</t>
  </si>
  <si>
    <t>Adjusted Base per Pupil Funding</t>
  </si>
  <si>
    <t>Adjusted Base per Pupil Amount</t>
  </si>
  <si>
    <t>*Enter most recent PCFP base funding per pupil estimate for your school</t>
  </si>
  <si>
    <t>Estimated Average Daily Enrollment</t>
  </si>
  <si>
    <t>100</t>
  </si>
  <si>
    <t>Total Adjusted Base per Pupil Funding</t>
  </si>
  <si>
    <t>Local Special Education Funding</t>
  </si>
  <si>
    <t>*Enter Local SPED funding estimate for the year</t>
  </si>
  <si>
    <t>Total General Fund (GF) PCFP funding:</t>
  </si>
  <si>
    <t>*Total GF funding</t>
  </si>
  <si>
    <t>Weighted Funding</t>
  </si>
  <si>
    <t>English Learners Weighted Funding</t>
  </si>
  <si>
    <t>*Enter total AR funding estimate for the year</t>
  </si>
  <si>
    <t>Gifted &amp; Talented Weighted Funding</t>
  </si>
  <si>
    <t>*Enter total ELL funding estimate for the year</t>
  </si>
  <si>
    <t>At-Risk Weighted Funding</t>
  </si>
  <si>
    <t>*Enter total GATE funding estimate for the year</t>
  </si>
  <si>
    <t>Total Weighted Funding</t>
  </si>
  <si>
    <t>Auxiliary Funding</t>
  </si>
  <si>
    <t>Auxiliary - Food Services</t>
  </si>
  <si>
    <t>*Regular food service (school breakfast, lunch) should be coded to 100 GF, program 000, function 3100</t>
  </si>
  <si>
    <t>Total Auxiliary Funding</t>
  </si>
  <si>
    <t xml:space="preserve"> </t>
  </si>
  <si>
    <t>Total Funding from State Education Fund</t>
  </si>
  <si>
    <t>*Total PCFP plan funding.  All other funding recorded to other grants/funds on Sch BB-5</t>
  </si>
  <si>
    <t>* ADE = Average Daily Enrollment</t>
  </si>
  <si>
    <t>Schedule B- 1</t>
  </si>
  <si>
    <t>ESTIMATED YEAR</t>
  </si>
  <si>
    <t>Grades 1-12 &amp; Ungraded</t>
  </si>
  <si>
    <r>
      <t xml:space="preserve">Total </t>
    </r>
    <r>
      <rPr>
        <b/>
        <sz val="9"/>
        <rFont val="Arial"/>
        <family val="2"/>
      </rPr>
      <t>WEIGHTED</t>
    </r>
    <r>
      <rPr>
        <sz val="9"/>
        <rFont val="Arial"/>
        <family val="2"/>
      </rPr>
      <t xml:space="preserve"> enrollment</t>
    </r>
  </si>
  <si>
    <r>
      <t xml:space="preserve">Deduct </t>
    </r>
    <r>
      <rPr>
        <sz val="9"/>
        <rFont val="Arial"/>
        <family val="2"/>
      </rPr>
      <t>students transported into</t>
    </r>
  </si>
  <si>
    <t>Nevada (*)</t>
  </si>
  <si>
    <t>6,</t>
  </si>
  <si>
    <r>
      <t>Add</t>
    </r>
    <r>
      <rPr>
        <sz val="9"/>
        <rFont val="Arial"/>
        <family val="2"/>
      </rPr>
      <t xml:space="preserve"> students transported from</t>
    </r>
  </si>
  <si>
    <t>(*) Report weighted enrollment</t>
  </si>
  <si>
    <t xml:space="preserve">8. </t>
  </si>
  <si>
    <t>Apportionment Enrollment, Highest of three Years</t>
  </si>
  <si>
    <t>9.</t>
  </si>
  <si>
    <t>Hold Harmless Enrollment</t>
  </si>
  <si>
    <t>10a.</t>
  </si>
  <si>
    <t>Supplemental Support per Student (Does not include Hold Harmless)</t>
  </si>
  <si>
    <t>Total basic support for school district:</t>
  </si>
  <si>
    <t>12a.</t>
  </si>
  <si>
    <t xml:space="preserve">   Amount per Unit:</t>
  </si>
  <si>
    <t>=</t>
  </si>
  <si>
    <t>TOTAL BASIC SUPPORT GUARANTEE (Line 11 + Line 12a)</t>
  </si>
  <si>
    <r>
      <t>LESS</t>
    </r>
    <r>
      <rPr>
        <sz val="9"/>
        <rFont val="Arial"/>
        <family val="2"/>
      </rPr>
      <t xml:space="preserve"> LOCAL FUNDS AVAILABLE:</t>
    </r>
  </si>
  <si>
    <t>14.</t>
  </si>
  <si>
    <r>
      <t>2.60</t>
    </r>
    <r>
      <rPr>
        <sz val="9"/>
        <rFont val="Arial"/>
        <family val="2"/>
      </rPr>
      <t xml:space="preserve"> percent Local School Support Tax (LSST)</t>
    </r>
  </si>
  <si>
    <t>15</t>
  </si>
  <si>
    <t>25 cent Property Tax</t>
  </si>
  <si>
    <t>STATE SHARE (Line 8 - Line 9 - Line 10)</t>
  </si>
  <si>
    <t>REVENUE TO:</t>
  </si>
  <si>
    <t>Special Education Special Revenue Fund</t>
  </si>
  <si>
    <t>General Fund</t>
  </si>
  <si>
    <t xml:space="preserve">Indicate fund to be used: </t>
  </si>
  <si>
    <t>Special Revenue</t>
  </si>
  <si>
    <t>Schedule B-1(Alt), Page</t>
  </si>
  <si>
    <t>ACTUAL ADE*</t>
  </si>
  <si>
    <t>ESTIMATED ADE*</t>
  </si>
  <si>
    <t>Schedule B-1(Alt)</t>
  </si>
  <si>
    <t>(2)</t>
  </si>
  <si>
    <t>(3)</t>
  </si>
  <si>
    <t>(4)</t>
  </si>
  <si>
    <t>(5)</t>
  </si>
  <si>
    <t>(6)</t>
  </si>
  <si>
    <t>(7)</t>
  </si>
  <si>
    <t>OPENING</t>
  </si>
  <si>
    <t>NONPROPERTY</t>
  </si>
  <si>
    <t>STATE</t>
  </si>
  <si>
    <t>PROPERTY</t>
  </si>
  <si>
    <t>(1)</t>
  </si>
  <si>
    <t>FUND</t>
  </si>
  <si>
    <t>TAX</t>
  </si>
  <si>
    <t>EDUCATION</t>
  </si>
  <si>
    <t>TOTAL FUND</t>
  </si>
  <si>
    <t>BALANCE</t>
  </si>
  <si>
    <t>RESOURCES</t>
  </si>
  <si>
    <t>FUNDING</t>
  </si>
  <si>
    <t>TAX RATE</t>
  </si>
  <si>
    <t>GENERAL FUND</t>
  </si>
  <si>
    <t>1000 Local</t>
  </si>
  <si>
    <t>3000 State</t>
  </si>
  <si>
    <t xml:space="preserve">     State Education Funding</t>
  </si>
  <si>
    <t>4000 Federal</t>
  </si>
  <si>
    <t>8000 Opening Balance</t>
  </si>
  <si>
    <t>5000 Other Sources</t>
  </si>
  <si>
    <t>General Subtotal</t>
  </si>
  <si>
    <t>DEBT SERVICE</t>
  </si>
  <si>
    <t>SUBTOTAL</t>
  </si>
  <si>
    <t>OTHER FUNDS:</t>
  </si>
  <si>
    <t>Building and Sites</t>
  </si>
  <si>
    <t>Capital Projects</t>
  </si>
  <si>
    <t>Expendable Trust</t>
  </si>
  <si>
    <t>Federal Projects</t>
  </si>
  <si>
    <t>English Learners</t>
  </si>
  <si>
    <t>At-risk</t>
  </si>
  <si>
    <t>Gifted and Talented</t>
  </si>
  <si>
    <t>Special Education</t>
  </si>
  <si>
    <t>Proprietary:</t>
  </si>
  <si>
    <t xml:space="preserve">  Food Service</t>
  </si>
  <si>
    <t xml:space="preserve">  Internal Service</t>
  </si>
  <si>
    <t xml:space="preserve">  Other (List)</t>
  </si>
  <si>
    <t>SUBTOTAL OTHER FUNDS</t>
  </si>
  <si>
    <t>TOTAL ALL FUNDS</t>
  </si>
  <si>
    <r>
      <t>Less:</t>
    </r>
    <r>
      <rPr>
        <sz val="11"/>
        <rFont val="Arial"/>
        <family val="2"/>
      </rPr>
      <t xml:space="preserve">  Interfund Transfers</t>
    </r>
  </si>
  <si>
    <t>NET ALL FUNDS</t>
  </si>
  <si>
    <t>Charter School</t>
  </si>
  <si>
    <t>All Funds - Budgeted Resources</t>
  </si>
  <si>
    <t>Schedule AA</t>
  </si>
  <si>
    <t>ATTACHMENT TO SCHEDULE AA</t>
  </si>
  <si>
    <t>CALCULATION OF ALLOWED AD VALOREM REVENUES FOR SCHOOL DISTRICTS</t>
  </si>
  <si>
    <t>ASSESSED VALUATION</t>
  </si>
  <si>
    <t>TOTAL PREABATED</t>
  </si>
  <si>
    <t xml:space="preserve"> AD VALOREM</t>
  </si>
  <si>
    <t>BUDGETED</t>
  </si>
  <si>
    <t>(Excluding Net</t>
  </si>
  <si>
    <t xml:space="preserve">AD VALOREM REVENUE </t>
  </si>
  <si>
    <t>TAX ABATEMENT</t>
  </si>
  <si>
    <t xml:space="preserve">ABATED AD VALOREM </t>
  </si>
  <si>
    <t>Proceeds of Mines)</t>
  </si>
  <si>
    <t>LEVIED</t>
  </si>
  <si>
    <t>[(1)X(2)/100]</t>
  </si>
  <si>
    <t>[(3)-(5)]</t>
  </si>
  <si>
    <t>REVENUE</t>
  </si>
  <si>
    <t>A.  SCHOOL OPERATING:</t>
  </si>
  <si>
    <t xml:space="preserve">    Property Tax Subject to</t>
  </si>
  <si>
    <t xml:space="preserve">          Revenue Limitations</t>
  </si>
  <si>
    <t xml:space="preserve">Net Proceeds revenue reserved </t>
  </si>
  <si>
    <t xml:space="preserve">  per NRS 387.195 [Sch. AA (B2)]</t>
  </si>
  <si>
    <t xml:space="preserve">    XXXXXXXXXXXXX</t>
  </si>
  <si>
    <t xml:space="preserve">  XXXXXXX</t>
  </si>
  <si>
    <t xml:space="preserve">    XXXXXXXXXXXX</t>
  </si>
  <si>
    <t>Total School Operating:</t>
  </si>
  <si>
    <t xml:space="preserve">B.  SCHOOL DEBT:    </t>
  </si>
  <si>
    <t xml:space="preserve">Property Tax Suject to </t>
  </si>
  <si>
    <t xml:space="preserve">   Revenue Limitations</t>
  </si>
  <si>
    <t>Net Proceeds of Minerals</t>
  </si>
  <si>
    <t>Total School Debt:</t>
  </si>
  <si>
    <r>
      <t xml:space="preserve"> </t>
    </r>
    <r>
      <rPr>
        <b/>
        <sz val="8"/>
        <rFont val="Arial"/>
        <family val="2"/>
      </rPr>
      <t>C.</t>
    </r>
    <r>
      <rPr>
        <sz val="8"/>
        <rFont val="Arial"/>
        <family val="2"/>
      </rPr>
      <t xml:space="preserve">   </t>
    </r>
    <r>
      <rPr>
        <b/>
        <sz val="8"/>
        <rFont val="Arial"/>
        <family val="2"/>
      </rPr>
      <t>TOTAL OPERATING AND DEBT</t>
    </r>
  </si>
  <si>
    <t>Notes:</t>
  </si>
  <si>
    <t>Column (1) Assessed Valuation is available from the March 15th Final Revenue Projections.</t>
  </si>
  <si>
    <t xml:space="preserve">Column (5) Budgeted Abated Ad Valorem Revenue - can be obtained from the "Net Tax less Redevelopment and LEED </t>
  </si>
  <si>
    <t>Abatement" column of the March 25th Proforma Ad Valorem Revenue Report.</t>
  </si>
  <si>
    <t xml:space="preserve">Ad Valorem revenue shortfall created as a result of the tax abatement may be supplemented through the </t>
  </si>
  <si>
    <t>Distributive School Account (DSA).</t>
  </si>
  <si>
    <t>Page_______</t>
  </si>
  <si>
    <t>Attachment to Schedule AA</t>
  </si>
  <si>
    <t>(1)                                                                             PROGRAM OR FUNCTION</t>
  </si>
  <si>
    <t xml:space="preserve"> (2)             SALARIES      AND                        WAGES</t>
  </si>
  <si>
    <t>(3)         EMPLOYEE BENEFITS</t>
  </si>
  <si>
    <t>(4)                SERVICES                SUPPLIES               AND                 OTHER</t>
  </si>
  <si>
    <t>(5)                            ENDING              FUND            BALANCE</t>
  </si>
  <si>
    <t>(6)                      TOTAL             FUND REQUIRE-    MENTS</t>
  </si>
  <si>
    <t>Regular</t>
  </si>
  <si>
    <t>Special</t>
  </si>
  <si>
    <t>Vocational &amp; Technical</t>
  </si>
  <si>
    <t>Other PK-12</t>
  </si>
  <si>
    <t>Nonpublic School</t>
  </si>
  <si>
    <t>Adult Education</t>
  </si>
  <si>
    <t>Community Services</t>
  </si>
  <si>
    <t>Co-curricular &amp; Extra Curricular</t>
  </si>
  <si>
    <t>000</t>
  </si>
  <si>
    <t>Undistributed Expenditures</t>
  </si>
  <si>
    <t>Support Services</t>
  </si>
  <si>
    <t>Noninstructional Services</t>
  </si>
  <si>
    <t>Facility Acquisition and Construction</t>
  </si>
  <si>
    <t>Interdistrict Payments</t>
  </si>
  <si>
    <t>Fund Transfers</t>
  </si>
  <si>
    <t>Contingency</t>
  </si>
  <si>
    <t>Ending Balance</t>
  </si>
  <si>
    <t>SUBTOTAL APPROPRIATION FUNDS</t>
  </si>
  <si>
    <t>OTHER FUNDS:  (List)</t>
  </si>
  <si>
    <t>Internal Service</t>
  </si>
  <si>
    <t>Food Service</t>
  </si>
  <si>
    <t xml:space="preserve">Other </t>
  </si>
  <si>
    <t>All Funds - Fund Applications</t>
  </si>
  <si>
    <t>Schedule AA-1</t>
  </si>
  <si>
    <t>CHECK</t>
  </si>
  <si>
    <t>Fund - Budgeted Resources</t>
  </si>
  <si>
    <t>ACTUAL PRIOR</t>
  </si>
  <si>
    <t xml:space="preserve">CURRENT </t>
  </si>
  <si>
    <t>YEAR ENDING</t>
  </si>
  <si>
    <t>APPROVED</t>
  </si>
  <si>
    <t>1000</t>
  </si>
  <si>
    <t>LOCAL SOURCES</t>
  </si>
  <si>
    <t>1200</t>
  </si>
  <si>
    <t>Local Gov Units - Not School Districts</t>
  </si>
  <si>
    <t>*Most likely doesn't apply to Charters unless receiving funds from a municipality (i.e. City, County) not coded elsewhere</t>
  </si>
  <si>
    <t>1300</t>
  </si>
  <si>
    <t>Tuition</t>
  </si>
  <si>
    <t>1400</t>
  </si>
  <si>
    <t>Transportation Fees</t>
  </si>
  <si>
    <t>1500</t>
  </si>
  <si>
    <t>Earnings on Investments</t>
  </si>
  <si>
    <t>1600</t>
  </si>
  <si>
    <t>Food Services</t>
  </si>
  <si>
    <t>1700</t>
  </si>
  <si>
    <t>District Activities Revenue</t>
  </si>
  <si>
    <t>1800</t>
  </si>
  <si>
    <t>Community Service Activities</t>
  </si>
  <si>
    <t>1900</t>
  </si>
  <si>
    <t>Other Revenues</t>
  </si>
  <si>
    <t>1910</t>
  </si>
  <si>
    <t>Rentals</t>
  </si>
  <si>
    <t>1920</t>
  </si>
  <si>
    <t>Donations</t>
  </si>
  <si>
    <t>1940</t>
  </si>
  <si>
    <t>Textbook Sales &amp; Rentals</t>
  </si>
  <si>
    <t>1950/60</t>
  </si>
  <si>
    <t>Services Provided other Governments</t>
  </si>
  <si>
    <t>TOTAL 1000 LOCAL SOURCES</t>
  </si>
  <si>
    <t>3000</t>
  </si>
  <si>
    <t>REVENUE FROM STATE SOURCES</t>
  </si>
  <si>
    <t>3100</t>
  </si>
  <si>
    <t>Unrestricted Grants-in-Aid</t>
  </si>
  <si>
    <t>3110</t>
  </si>
  <si>
    <t>PCFP - Adjusted Base Funding</t>
  </si>
  <si>
    <t>*Should match SchB-1</t>
  </si>
  <si>
    <t>3114</t>
  </si>
  <si>
    <t>PCFP - Auxillary Services - Food Service</t>
  </si>
  <si>
    <t>PCFP Local Special Education (Gen Fund)</t>
  </si>
  <si>
    <t>3200</t>
  </si>
  <si>
    <t>Restricted Funding/Grants-in-Aid Rev</t>
  </si>
  <si>
    <t>*All other miscellaneous state grants not otherwise specified</t>
  </si>
  <si>
    <t>3215 Charter Transportation Restricted Allocation</t>
  </si>
  <si>
    <t>3254</t>
  </si>
  <si>
    <t>PCFP - English Learner (restricted)</t>
  </si>
  <si>
    <t>3255</t>
  </si>
  <si>
    <t>PCFP - At-Risk (restricted)</t>
  </si>
  <si>
    <t>3256</t>
  </si>
  <si>
    <t>PCFP - Gifted &amp; Talented (restricted)</t>
  </si>
  <si>
    <t>3270</t>
  </si>
  <si>
    <t>State Special Ed Funding (moved from 3115)</t>
  </si>
  <si>
    <t>*Fund 250 State SPED quarterly payments recorded here</t>
  </si>
  <si>
    <t>TOTAL 3000 STATE SOURCES</t>
  </si>
  <si>
    <t>4000</t>
  </si>
  <si>
    <t>FEDERAL SOURCES</t>
  </si>
  <si>
    <t>4100</t>
  </si>
  <si>
    <t>4200</t>
  </si>
  <si>
    <t>Unrestricted - State Agency</t>
  </si>
  <si>
    <t>4300</t>
  </si>
  <si>
    <t>Restricted - Direct</t>
  </si>
  <si>
    <t>4500</t>
  </si>
  <si>
    <t>Restricted - State Agency</t>
  </si>
  <si>
    <t>4700</t>
  </si>
  <si>
    <t>4900</t>
  </si>
  <si>
    <t>Revenue for-on behalf of School District</t>
  </si>
  <si>
    <t>TOTAL 4000 FEDERAL SOURCES</t>
  </si>
  <si>
    <t>TOTAL SOURCES</t>
  </si>
  <si>
    <t>Schedule BB-5</t>
  </si>
  <si>
    <t xml:space="preserve">OTHER RESOURCES AND </t>
  </si>
  <si>
    <t>FUND BALANCE</t>
  </si>
  <si>
    <t>5000</t>
  </si>
  <si>
    <t>OTHER FINANCING SOURCES</t>
  </si>
  <si>
    <t>5100</t>
  </si>
  <si>
    <t>Issuance of Bonds</t>
  </si>
  <si>
    <t>5110</t>
  </si>
  <si>
    <t>Bond Principal</t>
  </si>
  <si>
    <t>5120</t>
  </si>
  <si>
    <t>Premium/Discount of Bond Sale</t>
  </si>
  <si>
    <t>5200</t>
  </si>
  <si>
    <t>Transfers IN from Other Funds</t>
  </si>
  <si>
    <t>*Should match SchT for total Transfers IN</t>
  </si>
  <si>
    <t>5300</t>
  </si>
  <si>
    <t>Gain/Loss on Disposal of Assets</t>
  </si>
  <si>
    <t>5400</t>
  </si>
  <si>
    <t>Loan Proceeds (&gt; 12 months)</t>
  </si>
  <si>
    <t>*Record loan proceeds greater than 12 months in the budget year received</t>
  </si>
  <si>
    <t>5500</t>
  </si>
  <si>
    <t>Capital lease Proceeds</t>
  </si>
  <si>
    <t>*Record lease proceeds greater than 12 months in the budget year received.  See GASB87.</t>
  </si>
  <si>
    <t>5600</t>
  </si>
  <si>
    <t>Other Long-Term Debt Proceeds</t>
  </si>
  <si>
    <t>TOTAL 5000 OTHER FINANCING SOURCES</t>
  </si>
  <si>
    <t>8000</t>
  </si>
  <si>
    <t>OPENING FUND BALANCE</t>
  </si>
  <si>
    <t>Board Reserved/Restricted portion of OFB:</t>
  </si>
  <si>
    <t>*Only enter if your board has restricted a portion of your reserves for a specific purpose</t>
  </si>
  <si>
    <t>Unreserved/unrestricted portion of OFB:</t>
  </si>
  <si>
    <t>*Balance of reserves NOT restricted by board.</t>
  </si>
  <si>
    <t>TOTAL 8000 OPENING FUND BALANCE</t>
  </si>
  <si>
    <t>*Total OFB. Should match prior year audited ending fund balance (EFB), which should also be on BB-14a for prior year EFB.</t>
  </si>
  <si>
    <t>TOTAL ALL RESOURCES</t>
  </si>
  <si>
    <t>*Total of all resources available, including total revenue, debt resources and OFB.</t>
  </si>
  <si>
    <t>*Prior year Ending Fund Balance (EFB) should equal current year Opening Fund Balance (OFB)</t>
  </si>
  <si>
    <t>Schedule BB-6</t>
  </si>
  <si>
    <t>Fund - Expenditures by Program, Function, and Object</t>
  </si>
  <si>
    <t>PROGRAM FUNCTION OBJECT</t>
  </si>
  <si>
    <t xml:space="preserve">TENTATIVE </t>
  </si>
  <si>
    <t xml:space="preserve">FINAL </t>
  </si>
  <si>
    <t>REGULAR PROGRAMS</t>
  </si>
  <si>
    <t>*Regular classrooom instruction related items</t>
  </si>
  <si>
    <t>Instruction</t>
  </si>
  <si>
    <t>Salaries</t>
  </si>
  <si>
    <t>200</t>
  </si>
  <si>
    <t>Benefits</t>
  </si>
  <si>
    <t>300/400/500  Purchased Services</t>
  </si>
  <si>
    <t>600</t>
  </si>
  <si>
    <t>Supplies</t>
  </si>
  <si>
    <t>700</t>
  </si>
  <si>
    <t>Property</t>
  </si>
  <si>
    <t>800/900 Miscellaneous &amp; Other</t>
  </si>
  <si>
    <t>2100</t>
  </si>
  <si>
    <t>Student Support</t>
  </si>
  <si>
    <t>*For student support services specific to this program.  Example:  counselors and nurses teaching lessons to students.</t>
  </si>
  <si>
    <t>2200</t>
  </si>
  <si>
    <t>Instruction Staff Support</t>
  </si>
  <si>
    <t>2700</t>
  </si>
  <si>
    <t>Student Transportation</t>
  </si>
  <si>
    <t>100 TOTAL REGULAR PROGRAMS</t>
  </si>
  <si>
    <t>140</t>
  </si>
  <si>
    <t>SUMMER SCHOOL FOR REG PROGRAMS</t>
  </si>
  <si>
    <t>*Summer school costs specific to regular education programs</t>
  </si>
  <si>
    <t>140 TOTAL SS REG PROGRAMS</t>
  </si>
  <si>
    <t>Schedule BB-7</t>
  </si>
  <si>
    <t>SPECIAL PROGRAMS</t>
  </si>
  <si>
    <t>*SPED specific summer school expenditures</t>
  </si>
  <si>
    <t>2300</t>
  </si>
  <si>
    <t>General Administration</t>
  </si>
  <si>
    <t>2400</t>
  </si>
  <si>
    <t>School Administration</t>
  </si>
  <si>
    <t>TOTAL SPECIAL PROGRAMS</t>
  </si>
  <si>
    <t>240</t>
  </si>
  <si>
    <t>SUMMER SCHOOL FOR SPEC. PROGRAMS</t>
  </si>
  <si>
    <t>240 TOTAL SS FOR SPED</t>
  </si>
  <si>
    <t>Schedule BB-8</t>
  </si>
  <si>
    <t>400</t>
  </si>
  <si>
    <t>OTHER INSTRUCTIONAL PROGRAMS</t>
  </si>
  <si>
    <t>*Include ELL, At-Risk (AR), GATE here</t>
  </si>
  <si>
    <t>400 TOTAL OTHER PROGRAMS</t>
  </si>
  <si>
    <t>440 SUMMER SCHOOL for OTHER PROGRAMS</t>
  </si>
  <si>
    <t>*Summer School costs specific to ELL, AR, GATE</t>
  </si>
  <si>
    <t>440 TOTAL SS for OTHER PROGRAMS</t>
  </si>
  <si>
    <t>Schedule BB-9</t>
  </si>
  <si>
    <t>910</t>
  </si>
  <si>
    <t>COCURRICULAR ACTIVITIES</t>
  </si>
  <si>
    <t>*Cocurricular Programs.  Examples:  Music programs (Band, Choir, Orchestra), Student Government, clubs, honor societies.</t>
  </si>
  <si>
    <t>TOTAL COCURRICULAR ACTIVITIES</t>
  </si>
  <si>
    <t>920</t>
  </si>
  <si>
    <t>ATHLETICS</t>
  </si>
  <si>
    <t>TOTAL ATHLETICS</t>
  </si>
  <si>
    <t>Schedule BB-11</t>
  </si>
  <si>
    <t>UNDISTRIBUTED EXPENDITURES</t>
  </si>
  <si>
    <t>*Undistributed / Unassigned Program expenditures.  Undistributed Expenditures are those which are not allocated to any single program.  These can also be referred to as "school or district-wide expenditures".  Similar to General Overhead in private business.</t>
  </si>
  <si>
    <t>*Student support svcs such as guidance, counseling, health, psych, speech, OT, etc.</t>
  </si>
  <si>
    <t>2100  SUBTOTAL</t>
  </si>
  <si>
    <t xml:space="preserve">*Instructional support, such as professional development (PD), student assessment, curriculum development, library, instruction related IT, etc.  </t>
  </si>
  <si>
    <t>2200  SUBTOTAL</t>
  </si>
  <si>
    <t xml:space="preserve">*General Administration. Activities concerned with establishing and administering policy for operating the school district.  Such as: board related costs, office of superintendent, community relations, </t>
  </si>
  <si>
    <t>*SPCSA charter sponsor fees are recorded here, 000-2319-591</t>
  </si>
  <si>
    <t>2300  SUBTOTAL</t>
  </si>
  <si>
    <t>*Considered 'Office of the Principal' and all related school level admin costs.  Graduation expenses also here, function 2490.</t>
  </si>
  <si>
    <t>2400  SUBTOTAL</t>
  </si>
  <si>
    <t>2500</t>
  </si>
  <si>
    <t>Central Services</t>
  </si>
  <si>
    <t>*Central Services. Activities that support other administrative and instructional functions including fiscal services, human resources, planning, and administrative information technology.</t>
  </si>
  <si>
    <t>*Backoffice providers, EMO/CMOs generally recorded here.</t>
  </si>
  <si>
    <t>2500  SUBTOTAL</t>
  </si>
  <si>
    <t>2600</t>
  </si>
  <si>
    <t>Operating/Maintenance Plant Service</t>
  </si>
  <si>
    <t>*Operation and Maintenance of Plant. 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</si>
  <si>
    <t>2600  SUBTOTAL</t>
  </si>
  <si>
    <t>*Student Transportation. Activities concerned with conveying students to and from school, as provided by state and federal law. This includes trips between home and school and trips to school activities.</t>
  </si>
  <si>
    <t>*Transp costs associated with Athletics programs should be coded to 920-2700 under Athletics program</t>
  </si>
  <si>
    <t>2700  SUBTOTAL</t>
  </si>
  <si>
    <t>2000s SUBTOTAL</t>
  </si>
  <si>
    <t>Schedule BB-12</t>
  </si>
  <si>
    <t>NONINSTRUCTIONAL SERVICES</t>
  </si>
  <si>
    <t>Food Services Operations</t>
  </si>
  <si>
    <t xml:space="preserve">*Food Services Operations. Activities concerned with providing food to students and staff in a school or school district. This service area includes preparing and serving regular and incidental meals, lunches, or snacks in connection with school activities and food delivery.   </t>
  </si>
  <si>
    <t>*Food Service should be part of Gen Fund (GF)</t>
  </si>
  <si>
    <t>3100  SUBTOTAL</t>
  </si>
  <si>
    <t>3200 Enteprise Operations</t>
  </si>
  <si>
    <t>*Examples:  School stores, catering programs, concessions.</t>
  </si>
  <si>
    <t>3200 SUBTOTAL</t>
  </si>
  <si>
    <t>3000s SUBTOTAL</t>
  </si>
  <si>
    <t>Schedule BB-13</t>
  </si>
  <si>
    <t>FACILITIES ACQUISITION &amp; CONSTRUCTION SVCS</t>
  </si>
  <si>
    <t>Land Acquisition</t>
  </si>
  <si>
    <t>*Land Acquisition. Activities concerned with initially acquiring and improving land.</t>
  </si>
  <si>
    <t>*Vacant land purchases goes here.</t>
  </si>
  <si>
    <t>4100  SUBTOTAL</t>
  </si>
  <si>
    <t>Land Improvement</t>
  </si>
  <si>
    <t>*Land Improvement. Activities concerned with making permanent improvements to land, such as grading, fill, and environmental remediation.</t>
  </si>
  <si>
    <t>4200  SUBTOTAL</t>
  </si>
  <si>
    <t>Architecture/Engineering</t>
  </si>
  <si>
    <t>*Architecture and Engineering. 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</si>
  <si>
    <t>4300  SUBTOTAL</t>
  </si>
  <si>
    <t>Building Acquisition/Construction</t>
  </si>
  <si>
    <t>*Building Acquisition and Construction. Activities concerned with buying or constructing buildings.</t>
  </si>
  <si>
    <t>*Property purchases with buildings goes here.</t>
  </si>
  <si>
    <t>4500  SUBTOTAL</t>
  </si>
  <si>
    <t>4600</t>
  </si>
  <si>
    <t>Site Improvement</t>
  </si>
  <si>
    <t>*Site Improvement. Activities concerned with making nonpermanent improvements or enhancements to sites. These improvements include fencing, walkways, tunnels, and temporary landscaping.</t>
  </si>
  <si>
    <t>4600  SUBTOTAL</t>
  </si>
  <si>
    <t>Building Improvement</t>
  </si>
  <si>
    <t>*Building Improvements. Activities concerned with building additions and with installing or extending permanent service systems and other built-in equipment.</t>
  </si>
  <si>
    <t>4700  SUBTOTAL</t>
  </si>
  <si>
    <t>4000s SUBTOTAL</t>
  </si>
  <si>
    <t>000  TOTAL UNDISTRIBUTED PROGRAM EXPENDITURES</t>
  </si>
  <si>
    <t>*sum of 2000s, 3000s, 4000s in the 000 Undistributed Program</t>
  </si>
  <si>
    <t>Schedule BB-14</t>
  </si>
  <si>
    <t>TOTAL ALL PROGRAM EXPENDITURES</t>
  </si>
  <si>
    <t>*Total of all programs 100s, 200s, 400s, 600s, 800s, 900s, 000s)</t>
  </si>
  <si>
    <t>5000 Debt Service Principal &amp; Interest</t>
  </si>
  <si>
    <t>*Total annual debt service payments, principal &amp; interest, for debt greater than 12 months.  Include total of bonds, loans, capital leases and any other long-term notes FROM SchC-1.  Contract leases of 12 months or less can be considered 'operating expenses' and should be coded to the appropriate program-function-object code for its specific use.</t>
  </si>
  <si>
    <t>6200</t>
  </si>
  <si>
    <t>Fund Transfers OUT</t>
  </si>
  <si>
    <t>*Should match SchT</t>
  </si>
  <si>
    <t>6300</t>
  </si>
  <si>
    <r>
      <t>Contingency</t>
    </r>
    <r>
      <rPr>
        <sz val="11"/>
        <rFont val="Arial"/>
        <family val="2"/>
      </rPr>
      <t xml:space="preserve"> (not to exceed 3% of Total Expenditures)</t>
    </r>
  </si>
  <si>
    <t>*Max of 3% of Total Program expenditures</t>
  </si>
  <si>
    <t>TOTAL EXPENDITURES/USES</t>
  </si>
  <si>
    <t>*Total expenditures including debt, funds transfers OUT and contingency</t>
  </si>
  <si>
    <t>Board Reserved/Restricted portion of EFB:</t>
  </si>
  <si>
    <t>Unreserved/unrestricted portion of EFB:</t>
  </si>
  <si>
    <t>*Balance of reserves NOT restricted by board.  Calculated as Total Resources - Total Uses - Restricted EFB</t>
  </si>
  <si>
    <t>TOTAL ENDING FUND BALANCE</t>
  </si>
  <si>
    <t>*Total EFB.  Should equal total resources minus total uses</t>
  </si>
  <si>
    <t>TOTAL APPLICATIONS</t>
  </si>
  <si>
    <t>*TOTAL APPLICATIONS = Total Uses + EFB</t>
  </si>
  <si>
    <t>*Total Applications  = Total Resources.  This should be $0.</t>
  </si>
  <si>
    <t>Schedule BB-14A</t>
  </si>
  <si>
    <t>SCHEDULE C-1 INDEBTEDNESS</t>
  </si>
  <si>
    <r>
      <rPr>
        <b/>
        <u/>
        <sz val="11"/>
        <rFont val="Arial"/>
        <family val="2"/>
      </rPr>
      <t xml:space="preserve">DEBT SCHEDULE FOR ALL DEBT:
</t>
    </r>
    <r>
      <rPr>
        <sz val="11"/>
        <rFont val="Arial"/>
        <family val="2"/>
      </rPr>
      <t xml:space="preserve">
ALL EXISTING OR PROPOSED GENERAL OBLIGATION BONDS, REVENUE BONDS, MEDIUM-TERM FINANCING, CAPITAL LEASES, AND SPECIAL ASSESSMENT BONDS</t>
    </r>
  </si>
  <si>
    <t>DEBT TYPE</t>
  </si>
  <si>
    <t>Name (Optional)</t>
  </si>
  <si>
    <t>Purpose (Optional)</t>
  </si>
  <si>
    <t>General Obligation Bonds</t>
  </si>
  <si>
    <t>Example</t>
  </si>
  <si>
    <t>Gen Fund</t>
  </si>
  <si>
    <t>General Expenses</t>
  </si>
  <si>
    <t>*Enter Fund # where debt is held, such as 100 for Gen Fund, which is where most debt is held by charter schools.</t>
  </si>
  <si>
    <t>G. O. Revenue Supported Bonds</t>
  </si>
  <si>
    <t>G. O. Special Assessment Bonds</t>
  </si>
  <si>
    <t>Revenue Bonds</t>
  </si>
  <si>
    <t>Medium-Term Financing</t>
  </si>
  <si>
    <t>Medium-Term Financing - Lease Purchase</t>
  </si>
  <si>
    <t>Capital Leases</t>
  </si>
  <si>
    <t>Special Assessment Bonds</t>
  </si>
  <si>
    <t>Mortgages</t>
  </si>
  <si>
    <t>Other (Specify Type)</t>
  </si>
  <si>
    <t>Proposed (Specify Type)</t>
  </si>
  <si>
    <t>FUND #
V
V</t>
  </si>
  <si>
    <t>NAME OF BOND OR LOAN</t>
  </si>
  <si>
    <t>TYPE
V
V</t>
  </si>
  <si>
    <r>
      <t xml:space="preserve">DEBT TYPE
</t>
    </r>
    <r>
      <rPr>
        <i/>
        <sz val="10"/>
        <rFont val="Arial"/>
        <family val="2"/>
      </rPr>
      <t>(select from dropdown at left)</t>
    </r>
  </si>
  <si>
    <r>
      <t xml:space="preserve">TERM
</t>
    </r>
    <r>
      <rPr>
        <i/>
        <sz val="10"/>
        <rFont val="Arial"/>
        <family val="2"/>
      </rPr>
      <t>(Months)</t>
    </r>
  </si>
  <si>
    <t>ORIGINAL AMOUNT OF ISSUE</t>
  </si>
  <si>
    <t>ISSUE DATE</t>
  </si>
  <si>
    <t>FINAL PAYMENT DATE</t>
  </si>
  <si>
    <t>INTEREST RATE</t>
  </si>
  <si>
    <r>
      <rPr>
        <b/>
        <sz val="13"/>
        <rFont val="Arial"/>
        <family val="2"/>
      </rPr>
      <t>TOTAL</t>
    </r>
    <r>
      <rPr>
        <b/>
        <sz val="11"/>
        <rFont val="Arial"/>
        <family val="2"/>
      </rPr>
      <t xml:space="preserve">
</t>
    </r>
    <r>
      <rPr>
        <i/>
        <sz val="11"/>
        <rFont val="Arial"/>
        <family val="2"/>
      </rPr>
      <t>(PRINCIPAL &amp; INTEREST)</t>
    </r>
  </si>
  <si>
    <t>PRINCIPAL PAYABLE</t>
  </si>
  <si>
    <t>INTEREST PAYABLE</t>
  </si>
  <si>
    <t>TOTAL ALL DEBT SERVICE</t>
  </si>
  <si>
    <t>SCHEDULE C-1</t>
  </si>
  <si>
    <t>*Schedule of Fund Transfers BETWEEN fiscal funds</t>
  </si>
  <si>
    <t>*Local SPED is part of Gen Fund (GF) and can be combined with that transfer.</t>
  </si>
  <si>
    <t>250 - State SPED</t>
  </si>
  <si>
    <t>SCHEDULE OF EXISTING CONTRACTS</t>
  </si>
  <si>
    <t xml:space="preserve">Charter School:  </t>
  </si>
  <si>
    <t xml:space="preserve">Contact:  </t>
  </si>
  <si>
    <t xml:space="preserve">E-mail Address:  </t>
  </si>
  <si>
    <t xml:space="preserve">             Total Number of Existing Contracts:</t>
  </si>
  <si>
    <t xml:space="preserve">Daytime Telephone:  </t>
  </si>
  <si>
    <t>Vendor</t>
  </si>
  <si>
    <t>Effective Date of Contract</t>
  </si>
  <si>
    <t>Termination Date of Contract</t>
  </si>
  <si>
    <t>Proposed Expenditure 
FY 2025-26</t>
  </si>
  <si>
    <t>Proposed Expenditure   
FY 2026-27</t>
  </si>
  <si>
    <t>Contract Purpose</t>
  </si>
  <si>
    <t xml:space="preserve">*Schedule of sub-contracted service contracts for services NOT usually employed by a typical school district.  </t>
  </si>
  <si>
    <t>*Examples:  auditors, legal fees, construction/maint services such as HVAC, etc.</t>
  </si>
  <si>
    <t>Total Proposed Expenditures</t>
  </si>
  <si>
    <t xml:space="preserve">Additional Explanations (Reference Line Number and Vendor): </t>
  </si>
  <si>
    <t>Page: ______</t>
  </si>
  <si>
    <t>Schedule 31</t>
  </si>
  <si>
    <t>SCHEDULE OF PRIVATIZATION CONTRACTS</t>
  </si>
  <si>
    <t xml:space="preserve">      Total Number of Privatization Contracts: </t>
  </si>
  <si>
    <t>Duration (Months/ Years)</t>
  </si>
  <si>
    <t>Proposed Expenditure 
FY 2026-27</t>
  </si>
  <si>
    <t>Position Class or Grade</t>
  </si>
  <si>
    <t>Number of FTEs employed by Position Class or Grade</t>
  </si>
  <si>
    <t>Equivalent hourly wage of FTEs by Position Class or Grade</t>
  </si>
  <si>
    <t xml:space="preserve">*Schedule of sub-contracted  service contracts for services normally employed by a typical school district.  </t>
  </si>
  <si>
    <t>*Examples:  EMO/CMOs, back office providers, psych, speech, sub/tchr staffing companies, nurses, counselors, etc.</t>
  </si>
  <si>
    <t>Schedule 32</t>
  </si>
  <si>
    <t>Debt Service Fund</t>
  </si>
  <si>
    <t>AVAILABLE RESOURCES</t>
  </si>
  <si>
    <t>COMBINED BONDS</t>
  </si>
  <si>
    <t>*THIS SCHEDULE IS ONLY USED IF YOUR BOARD HAS AUTHORIZED A SEPARATE FISCAL FUND FOR DEBT, FUND 400s</t>
  </si>
  <si>
    <t>1110</t>
  </si>
  <si>
    <t>Property Taxes</t>
  </si>
  <si>
    <t>*Debt service funds are used by districts with dedicated tax revenues to service debt.  Generally does not apply to Charters who do NOT have designated revenues to service debt, but rather use operating revenues to service debt.</t>
  </si>
  <si>
    <t>1190</t>
  </si>
  <si>
    <t>Other Resources:</t>
  </si>
  <si>
    <t>Subtotal</t>
  </si>
  <si>
    <t>Opening Fund Balance</t>
  </si>
  <si>
    <t>Subtotal - Combined Bonds</t>
  </si>
  <si>
    <t>MEDIUM-TERM FINANCING</t>
  </si>
  <si>
    <t>Subtotal - Loans</t>
  </si>
  <si>
    <t>TOTAL AVAILABLE FINANCING</t>
  </si>
  <si>
    <t>FUND EXPENDITURES</t>
  </si>
  <si>
    <t>831</t>
  </si>
  <si>
    <t>Principal</t>
  </si>
  <si>
    <t>832</t>
  </si>
  <si>
    <t>Interest</t>
  </si>
  <si>
    <r>
      <t>Reserves (</t>
    </r>
    <r>
      <rPr>
        <sz val="10"/>
        <rFont val="Arial"/>
        <family val="2"/>
      </rPr>
      <t>Include Unappropriated Balance</t>
    </r>
    <r>
      <rPr>
        <sz val="11"/>
        <rFont val="Arial"/>
        <family val="2"/>
      </rPr>
      <t>)</t>
    </r>
  </si>
  <si>
    <t>Subtotal - MTF</t>
  </si>
  <si>
    <t>TOTAL FINANCING EXPENSE</t>
  </si>
  <si>
    <t>Schedule CC</t>
  </si>
  <si>
    <t>Enterprise Fund</t>
  </si>
  <si>
    <t>PROPRIETARY/ENTERPRISE FUND</t>
  </si>
  <si>
    <t>Operating Revenue</t>
  </si>
  <si>
    <t>*Schedules J-1, J-2 are used to track separate Board Approved Enterprise Fiscal Funds</t>
  </si>
  <si>
    <t>Local Sources</t>
  </si>
  <si>
    <t>*Enterprise funds are used to track profit generating activities of the school that are similar to private business, where fees are charged to cover expenses.</t>
  </si>
  <si>
    <t>Food Service Revenues</t>
  </si>
  <si>
    <t>*Examples:  School stores, concessions, catering programs, etc.</t>
  </si>
  <si>
    <t>*Generally NOT used by Charters, as it's generally not a significant source of revenue and expenditures to warrant a separate fiscal fund.  Record to Gen Fund instead.</t>
  </si>
  <si>
    <t>( A )</t>
  </si>
  <si>
    <t>Total Operating Revenue</t>
  </si>
  <si>
    <t>Operating Expense (Object Codes)</t>
  </si>
  <si>
    <t>300-500</t>
  </si>
  <si>
    <t>Purchased Services</t>
  </si>
  <si>
    <t>790</t>
  </si>
  <si>
    <t>Depreciation - Amortization</t>
  </si>
  <si>
    <t>900</t>
  </si>
  <si>
    <t>Other</t>
  </si>
  <si>
    <t>( B )</t>
  </si>
  <si>
    <t>Total Operating Expenses</t>
  </si>
  <si>
    <t>Operating Income (Loss)</t>
  </si>
  <si>
    <t>Nonoperating Revenue</t>
  </si>
  <si>
    <t>1510</t>
  </si>
  <si>
    <t>Interest earned</t>
  </si>
  <si>
    <t>Subsidies</t>
  </si>
  <si>
    <t>Revenue from State Sources</t>
  </si>
  <si>
    <t>Federal Sources</t>
  </si>
  <si>
    <t>( C )</t>
  </si>
  <si>
    <t>Total Nonoperating Revenue</t>
  </si>
  <si>
    <t>Nonoperating Expense</t>
  </si>
  <si>
    <t>Interest Expense</t>
  </si>
  <si>
    <t>Other Expense</t>
  </si>
  <si>
    <t>( D )</t>
  </si>
  <si>
    <t>Total Nonoperating Expense</t>
  </si>
  <si>
    <t>Transfers</t>
  </si>
  <si>
    <t>From Other Funds</t>
  </si>
  <si>
    <t>To Other Funds</t>
  </si>
  <si>
    <t>( E )</t>
  </si>
  <si>
    <t>Net Operating Transfers</t>
  </si>
  <si>
    <t>( F )</t>
  </si>
  <si>
    <t>Net Income</t>
  </si>
  <si>
    <t>Retained Earnings</t>
  </si>
  <si>
    <t>Beginning July 1</t>
  </si>
  <si>
    <t>Ending June 30</t>
  </si>
  <si>
    <t>Statement of Revenue Expenses and Net Income</t>
  </si>
  <si>
    <t>Schedule J-1</t>
  </si>
  <si>
    <t>A.</t>
  </si>
  <si>
    <t>CASH FLOWS FROM OPERATING ACTIVIES:</t>
  </si>
  <si>
    <t>*Schedules J-1, J-2 are used to track separate Board Approved Enterprise Fiscal Funds (600s)</t>
  </si>
  <si>
    <t>a.</t>
  </si>
  <si>
    <t>Net cash provided by (or used for) operating activities</t>
  </si>
  <si>
    <t>B.</t>
  </si>
  <si>
    <t>CASH FLOWS FROM NONCAPITAL FINANCING ACTIVITIES</t>
  </si>
  <si>
    <t>b.</t>
  </si>
  <si>
    <t>Net cash provided by (or used for) noncapital financing activities</t>
  </si>
  <si>
    <t>C.</t>
  </si>
  <si>
    <t>CASH FLOWS FROM CAPITAL AND RELATED FINANCING ACTIVITIES</t>
  </si>
  <si>
    <t>c.</t>
  </si>
  <si>
    <t>Net cash provided by (or used for) capital and related financing activities</t>
  </si>
  <si>
    <t>D.</t>
  </si>
  <si>
    <t>CASH FLOWS FROM INVESTING ACTIVITIES</t>
  </si>
  <si>
    <t>d.</t>
  </si>
  <si>
    <t>Net cash provided by (or used for) investing activities</t>
  </si>
  <si>
    <t>NET INCREASE (DECREASE) in cash and cash equivalents (a+b+c+d)</t>
  </si>
  <si>
    <t>CASH AND CASH EQUIVALENTS AT               JULY 1, 20XX</t>
  </si>
  <si>
    <t>CASH AND CASH EQUIVALENTS AT              JUNE 30, 20XX</t>
  </si>
  <si>
    <t>Statement of Cash Flows</t>
  </si>
  <si>
    <t>Schedule J-2</t>
  </si>
  <si>
    <t>L O B B Y I N G   E X P E N S E   E S T I M A T E</t>
  </si>
  <si>
    <r>
      <t xml:space="preserve">Pursuant to NRS 354.600 (3), </t>
    </r>
    <r>
      <rPr>
        <b/>
        <sz val="10"/>
        <rFont val="Arial"/>
        <family val="2"/>
      </rPr>
      <t>each</t>
    </r>
    <r>
      <rPr>
        <sz val="10"/>
        <rFont val="Arial"/>
        <family val="2"/>
      </rPr>
      <t xml:space="preserve"> (emphasis added) local government budget must obtain a</t>
    </r>
  </si>
  <si>
    <t xml:space="preserve">separate statement of anticipated expenses relating to activities designed to influence the passage </t>
  </si>
  <si>
    <t>or defeat of legislation in an upcoming legislative session.</t>
  </si>
  <si>
    <t>Nevada Legislature:  83rd Session; February 1, 2025 to May 31, 2025</t>
  </si>
  <si>
    <t>1.  Activity:</t>
  </si>
  <si>
    <t>2.  Funding Source:</t>
  </si>
  <si>
    <t>3.  Transportation</t>
  </si>
  <si>
    <t>4.  Lodging and meals</t>
  </si>
  <si>
    <t>5.  Salaries and Wages</t>
  </si>
  <si>
    <t>6.  Compensation to lobbyists</t>
  </si>
  <si>
    <t>7.  Entertainment</t>
  </si>
  <si>
    <t xml:space="preserve">8.  Supplies, equipment &amp; facilities; other personnel and </t>
  </si>
  <si>
    <t xml:space="preserve">     services spent in Carson City</t>
  </si>
  <si>
    <t>Total</t>
  </si>
  <si>
    <t>Entity:</t>
  </si>
  <si>
    <t>Lobbying Expense Estimate</t>
  </si>
  <si>
    <t>Page _____</t>
  </si>
  <si>
    <t>Form 30</t>
  </si>
  <si>
    <t>ADULT EDUCATION PROGRAMS</t>
  </si>
  <si>
    <t>*GENERALLY NOT USED BY CHARTERS</t>
  </si>
  <si>
    <t>TOTAL ADULT EDUCATION PROGRAMS</t>
  </si>
  <si>
    <t>800</t>
  </si>
  <si>
    <t>COMMUNITY SERVICE PROGRAMS</t>
  </si>
  <si>
    <t>3300</t>
  </si>
  <si>
    <t>Community Service Operations</t>
  </si>
  <si>
    <t xml:space="preserve">800 TOTAL NONPUBLIC SCHOOL </t>
  </si>
  <si>
    <t>TOTAL COMMUNITY SVC PROGRAMS</t>
  </si>
  <si>
    <t>Schedule BB-10</t>
  </si>
  <si>
    <t>RATES ENTERED</t>
  </si>
  <si>
    <t>Local Government Finance</t>
  </si>
  <si>
    <t>Operating Rate</t>
  </si>
  <si>
    <t>CHECKLIST FOR TENTATIVE BUDGET REVIEW</t>
  </si>
  <si>
    <t>Voter Approved</t>
  </si>
  <si>
    <t>SCHOOL DISTRICT</t>
  </si>
  <si>
    <t>Legislative</t>
  </si>
  <si>
    <t>Debt Service</t>
  </si>
  <si>
    <t>Reviewed by:</t>
  </si>
  <si>
    <t>Date:</t>
  </si>
  <si>
    <t>GENERAL QUESTIONS</t>
  </si>
  <si>
    <t>Yes</t>
  </si>
  <si>
    <t>No</t>
  </si>
  <si>
    <t>N/A</t>
  </si>
  <si>
    <t>Have appropriate schedules been filed?</t>
  </si>
  <si>
    <t>Have any new funds been created?  (If yes, list below and . . . )</t>
  </si>
  <si>
    <t xml:space="preserve">If yes, list below in NOTES and were the creating resolutions submitted to  </t>
  </si>
  <si>
    <t>Local Government Finance?</t>
  </si>
  <si>
    <t xml:space="preserve">The 2nd paragraph of the transmittal form relates to property tax revenues. </t>
  </si>
  <si>
    <t xml:space="preserve"> Does the dollar amount agree with the net amount in Column 4 on Schedule AA?</t>
  </si>
  <si>
    <t xml:space="preserve">The 4th paragraph of the transmittal form relates to expenditures and proprietary  </t>
  </si>
  <si>
    <t>expenses.  Does the dollar amount agree with the amounts on Schedule AA-1?</t>
  </si>
  <si>
    <t>Is the certification letter signed? (NAC 354.140) (Note: Signatures of a majority of</t>
  </si>
  <si>
    <r>
      <t xml:space="preserve">all members of the governing board required on the </t>
    </r>
    <r>
      <rPr>
        <i/>
        <sz val="10"/>
        <rFont val="Arial"/>
        <family val="2"/>
      </rPr>
      <t>final</t>
    </r>
    <r>
      <rPr>
        <sz val="10"/>
        <rFont val="Arial"/>
        <family val="2"/>
      </rPr>
      <t xml:space="preserve"> budget)</t>
    </r>
  </si>
  <si>
    <t>Are the publication and hearing dates correct?</t>
  </si>
  <si>
    <t>See calendar of events. Per NRS 354.596, not less than 7 nor more than 14 days.)</t>
  </si>
  <si>
    <t>Does the budget include an explanation for a general fund ending fund balance less than</t>
  </si>
  <si>
    <t>4% of the total actual prior year expenditures (pursuant to the criteria at NAC 354.650)?</t>
  </si>
  <si>
    <r>
      <t xml:space="preserve">Does the budget include the Lobbying Expense Estimate (Form 30)?  </t>
    </r>
    <r>
      <rPr>
        <b/>
        <sz val="10"/>
        <rFont val="Arial"/>
        <family val="2"/>
      </rPr>
      <t>This form is</t>
    </r>
  </si>
  <si>
    <t>to be submitted only for legislative years.</t>
  </si>
  <si>
    <t>Are forms 31 and/or 32 included with the budget documents?</t>
  </si>
  <si>
    <t>NOTES:</t>
  </si>
  <si>
    <t>SCHEDULE B-1</t>
  </si>
  <si>
    <t>Do Lines 14 and 20 agree with Local School Support Tax and Distributive School Fund</t>
  </si>
  <si>
    <t>amounts on Schedules BB?</t>
  </si>
  <si>
    <r>
      <t>Does LSST compare with Department projection? (</t>
    </r>
    <r>
      <rPr>
        <i/>
        <sz val="10"/>
        <rFont val="Arial"/>
        <family val="2"/>
      </rPr>
      <t>Revenue Projection Part C</t>
    </r>
    <r>
      <rPr>
        <sz val="10"/>
        <rFont val="Arial"/>
        <family val="2"/>
      </rPr>
      <t>)</t>
    </r>
  </si>
  <si>
    <t>Is the amount on Line 15 equal to 1/3 of Local Line on Schedule AA, Column 4?</t>
  </si>
  <si>
    <t>Is math correct?</t>
  </si>
  <si>
    <t>(Skip Schedule AA and review Schedules BB first.)</t>
  </si>
  <si>
    <t>SCHEDULES BB</t>
  </si>
  <si>
    <t xml:space="preserve">Do actual prior year total revenues, expenditures and fund balances agree with audit </t>
  </si>
  <si>
    <t>for each fund?</t>
  </si>
  <si>
    <t>Are all funds in the audit included in the budget?</t>
  </si>
  <si>
    <t>Do total resources equal total applications in each fund?</t>
  </si>
  <si>
    <t>Are governmental funds budgeted contingencies three percent or less of total</t>
  </si>
  <si>
    <t>expenditures, excluding transfers? (NRS 354.608)</t>
  </si>
  <si>
    <t>Do ending fund balances carry forward as beginning fund balances for the next year?</t>
  </si>
  <si>
    <t>If not, is there an explanation?</t>
  </si>
  <si>
    <t>Check current fiscal year column:</t>
  </si>
  <si>
    <t>Do the LSST and the Distributive School Fund amounts look reasonable?</t>
  </si>
  <si>
    <t>Does the Government Services Tax amount compare with Department estimate?</t>
  </si>
  <si>
    <t>Is there a buildings and sites fund? (NRS 387.177)</t>
  </si>
  <si>
    <t>Do revenues consist of receipts from rentals and sales of school property,</t>
  </si>
  <si>
    <t>gifts or federal grants for construction, interest earned and no others?</t>
  </si>
  <si>
    <t>Are there any transfers in or out? If yes, review validity.</t>
  </si>
  <si>
    <t>Is there a capital projects fund? (NRS 387.328)</t>
  </si>
  <si>
    <t>If a pay-as-you-go override is in effect, are the receipts identified?</t>
  </si>
  <si>
    <t>For enrollment over 25,000 up to .5000?</t>
  </si>
  <si>
    <t>For enrollment under 25,000 up to .7500?</t>
  </si>
  <si>
    <t>Has the food service/school lunch been budgeted as an identifiable line item in a fund?</t>
  </si>
  <si>
    <t>If budgeted as an enterprise fund, is math correct?</t>
  </si>
  <si>
    <t xml:space="preserve">Has conversion amount been lowered? </t>
  </si>
  <si>
    <t>Do any funds have a budgeted deficit ending balance? [NRS 354.598 (5)]</t>
  </si>
  <si>
    <t>DEBT SCHEDULES - SCHEDULES CC AND C-1</t>
  </si>
  <si>
    <t>Are lease payments identifiable in appropriate fund?</t>
  </si>
  <si>
    <t>Was all budgeted debt incurred prior to June 25th?</t>
  </si>
  <si>
    <t>Are all issues listed on the Schedule C-1?</t>
  </si>
  <si>
    <t>(Check audit, last year's budget and any other information available.)</t>
  </si>
  <si>
    <t>For debt requiring ad valorem taxes:</t>
  </si>
  <si>
    <t>Do the debt requirements for the fiscal year compare to the audit report?</t>
  </si>
  <si>
    <t>Are service reserves for ad valorem bonds and short-term financing for budget</t>
  </si>
  <si>
    <t>year established?</t>
  </si>
  <si>
    <t xml:space="preserve">Are reserves at June 30 equal to one year or less of debt requirements for </t>
  </si>
  <si>
    <t xml:space="preserve">the fiscal year or is an explanation of bond covenant attached?  </t>
  </si>
  <si>
    <t>(NAC 354.650)</t>
  </si>
  <si>
    <t>Calculate the debt tax rate.  (Attach tape to the back of this page.)</t>
  </si>
  <si>
    <t>Does this rate equal the rate of Schedule AA?</t>
  </si>
  <si>
    <t>Do all debt issues reflected on Schedule C-1, or elsewhere in the budget, agree with</t>
  </si>
  <si>
    <t>approvals (if necessary) from the Department?  (Watch for lease stacking.)</t>
  </si>
  <si>
    <t>TRANSFERS - SCHEDULE T</t>
  </si>
  <si>
    <t>Check each fund for transfers:</t>
  </si>
  <si>
    <t>Are all the transfers recorded on the Schedule T?</t>
  </si>
  <si>
    <t>BUDGETED RESOURCES - ALL FUNDS - SCHEDULE AA</t>
  </si>
  <si>
    <t>Do all amounts in each column agree with the same line item or group of line</t>
  </si>
  <si>
    <t xml:space="preserve"> items on all Schedules BB?</t>
  </si>
  <si>
    <t>Do Fund Balances agree with Schedule BB?</t>
  </si>
  <si>
    <t>Does the schedule foot and crossfoot?</t>
  </si>
  <si>
    <t>Verify Summary of Property Tax Base:</t>
  </si>
  <si>
    <r>
      <t>Is assessed value on line (A) correct? (</t>
    </r>
    <r>
      <rPr>
        <i/>
        <sz val="10"/>
        <rFont val="Arial"/>
        <family val="2"/>
      </rPr>
      <t>Revenue Projection, Column 4</t>
    </r>
    <r>
      <rPr>
        <sz val="10"/>
        <rFont val="Arial"/>
        <family val="2"/>
      </rPr>
      <t>)</t>
    </r>
  </si>
  <si>
    <t>Are Net Proceeds accurately reflected on line(s) (B1) and/or (B2)?</t>
  </si>
  <si>
    <t>BUDGETED APPLICATIONS - ALL FUNDS - SCHEDULE AA-1</t>
  </si>
  <si>
    <t>Do all amounts in each column agree with all Schedules BB-2?</t>
  </si>
  <si>
    <t>Do Totals on Schedule AA agree with Schedule AA-1?</t>
  </si>
  <si>
    <t>1100</t>
  </si>
  <si>
    <t>Taxes</t>
  </si>
  <si>
    <t>1111</t>
  </si>
  <si>
    <t>Net Proceed of Mines</t>
  </si>
  <si>
    <t>1120</t>
  </si>
  <si>
    <t>School Support Taxes</t>
  </si>
  <si>
    <t>1130</t>
  </si>
  <si>
    <t>Franchise Taxes</t>
  </si>
  <si>
    <t>1140</t>
  </si>
  <si>
    <t>Governmental Services Tax</t>
  </si>
  <si>
    <t>Revenue in Lieu of Taxes</t>
  </si>
  <si>
    <t>1310</t>
  </si>
  <si>
    <t>Regular Day School</t>
  </si>
  <si>
    <t>1320</t>
  </si>
  <si>
    <t>Adult Continued Education</t>
  </si>
  <si>
    <t>1330</t>
  </si>
  <si>
    <t>Summer School</t>
  </si>
  <si>
    <t>1410</t>
  </si>
  <si>
    <t>1420</t>
  </si>
  <si>
    <t>Food Service Revenue</t>
  </si>
  <si>
    <t>1610</t>
  </si>
  <si>
    <t>Daily Sales - School Lunch</t>
  </si>
  <si>
    <t>1620</t>
  </si>
  <si>
    <t>Daily Sales - School Breakfast</t>
  </si>
  <si>
    <t>1630</t>
  </si>
  <si>
    <t>Daily Sales - Special Milk</t>
  </si>
  <si>
    <t>1690</t>
  </si>
  <si>
    <t>Income from Pupil Activities</t>
  </si>
  <si>
    <t>1940/50</t>
  </si>
  <si>
    <t>1990</t>
  </si>
  <si>
    <t>Miscellaneous</t>
  </si>
  <si>
    <t>TOTAL LOCAL SOURCES</t>
  </si>
  <si>
    <t>Distributive School Fund</t>
  </si>
  <si>
    <t>3800</t>
  </si>
  <si>
    <t>In Lieu of Taxes</t>
  </si>
  <si>
    <t>3900</t>
  </si>
  <si>
    <t>For-on behalf of LEA</t>
  </si>
  <si>
    <t>TOTAL STATE SOURCES</t>
  </si>
  <si>
    <t>Schedule BB, Page _____of _____</t>
  </si>
  <si>
    <t>4210</t>
  </si>
  <si>
    <t>Forest Reserve</t>
  </si>
  <si>
    <t>4290</t>
  </si>
  <si>
    <t>4321</t>
  </si>
  <si>
    <t>Johnson O'Malley Program</t>
  </si>
  <si>
    <t>4322</t>
  </si>
  <si>
    <t>Indian Education Program</t>
  </si>
  <si>
    <t>4511</t>
  </si>
  <si>
    <t>IASA Title I Basic</t>
  </si>
  <si>
    <t>4514</t>
  </si>
  <si>
    <t>IASA Title I Migrant</t>
  </si>
  <si>
    <t>4515</t>
  </si>
  <si>
    <t>IASA Title VI, Innovative Programs</t>
  </si>
  <si>
    <t>4516</t>
  </si>
  <si>
    <t>Federal Class Size Reduction</t>
  </si>
  <si>
    <t>4517</t>
  </si>
  <si>
    <t>Comprehensive School Reform Programs</t>
  </si>
  <si>
    <t>4530</t>
  </si>
  <si>
    <t>Carl Perkins Occupational</t>
  </si>
  <si>
    <t>4531</t>
  </si>
  <si>
    <t>School to Careers</t>
  </si>
  <si>
    <t>4551</t>
  </si>
  <si>
    <t>School Lunch/Breakfast Programs</t>
  </si>
  <si>
    <t>4558</t>
  </si>
  <si>
    <t>Commodity Foods (in lieu)</t>
  </si>
  <si>
    <t>4560</t>
  </si>
  <si>
    <t>IDEA, Special Education Basic</t>
  </si>
  <si>
    <t>4561</t>
  </si>
  <si>
    <t>IDEA, Training</t>
  </si>
  <si>
    <t>4562</t>
  </si>
  <si>
    <t>IDEA Preschool Grants</t>
  </si>
  <si>
    <t>4572</t>
  </si>
  <si>
    <t>IDEA Title II, Eisenhower</t>
  </si>
  <si>
    <t>Other Restricted State Agency</t>
  </si>
  <si>
    <t>4601</t>
  </si>
  <si>
    <t>Drug Free Schools (IASA lV)</t>
  </si>
  <si>
    <t>4611</t>
  </si>
  <si>
    <t>4612</t>
  </si>
  <si>
    <t>National Energy PL 95-619</t>
  </si>
  <si>
    <t>46XX</t>
  </si>
  <si>
    <t>Other Restricted - State</t>
  </si>
  <si>
    <t>4800</t>
  </si>
  <si>
    <t>4810</t>
  </si>
  <si>
    <t>Impact Aid</t>
  </si>
  <si>
    <t>Revenue for-on behalf of LEA</t>
  </si>
  <si>
    <t>TOTAL FEDERAL SOURCES</t>
  </si>
  <si>
    <t>OTHER SOURCES OF FUNDS</t>
  </si>
  <si>
    <t>Sale or Loss of Fixed Assets</t>
  </si>
  <si>
    <t>Transfers from Other Funds</t>
  </si>
  <si>
    <t>Sale of Bonds</t>
  </si>
  <si>
    <t>TOTAL OTHER SOURCES</t>
  </si>
  <si>
    <t>Reserved Opening Balance</t>
  </si>
  <si>
    <t>Unreserved Opening Balance</t>
  </si>
  <si>
    <t>TOTAL OPENING FUND BALANCE</t>
  </si>
  <si>
    <t>Prior Period Adjustments</t>
  </si>
  <si>
    <t>Residual Equity Transfers</t>
  </si>
  <si>
    <t>6000</t>
  </si>
  <si>
    <t>*Examples could be purchases of allowable investment securities (Treasuriers, CDs) maturing after 1 year.</t>
  </si>
  <si>
    <t>6000 Other MIsc Items</t>
  </si>
  <si>
    <t>Other Items</t>
  </si>
  <si>
    <t>*Other misc items, such as capital assets donated to the school, redemption of principal of long-term investments like CDs &amp; Treasuriers, etc.</t>
  </si>
  <si>
    <t>2025/2026</t>
  </si>
  <si>
    <t>2026-2027</t>
  </si>
  <si>
    <t>June 30, 2027</t>
  </si>
  <si>
    <t>FY 2026-27</t>
  </si>
  <si>
    <t>Ending 6/30/2027</t>
  </si>
  <si>
    <t>July 1, 2026</t>
  </si>
  <si>
    <t>220 - AB398</t>
  </si>
  <si>
    <t>240 - Other State Grants</t>
  </si>
  <si>
    <t>280 - Fed Funds</t>
  </si>
  <si>
    <t>TOTAL ALL FUNDS:</t>
  </si>
  <si>
    <t>ALL GOVT. FUNDS - REVENUE</t>
  </si>
  <si>
    <t>ALL GOVT. FUNDS - EXPENDITURES</t>
  </si>
  <si>
    <t>290 - Food Service</t>
  </si>
  <si>
    <t>AMENDMENT 2</t>
  </si>
  <si>
    <t>AMENDMENT 1</t>
  </si>
  <si>
    <t>3116</t>
  </si>
  <si>
    <t>3280</t>
  </si>
  <si>
    <t>Fund 220 AB398 Salary Increases</t>
  </si>
  <si>
    <t>*E-Rates and CSP grants go here.  Record full cost before E-Rate rebate in Expenditures, then record rebate as revenue here</t>
  </si>
  <si>
    <t>*Charter specific transportation grant revenue from Governor's 2023 special allocation</t>
  </si>
  <si>
    <t>*AB398 compensation increases</t>
  </si>
  <si>
    <t>Unrestricted - Direct from Fed Gov't</t>
  </si>
  <si>
    <t>Unrestricted - via State Agency</t>
  </si>
  <si>
    <t>Restricted - Direct from Fed Gov't.</t>
  </si>
  <si>
    <t>Restricted - va State Agency</t>
  </si>
  <si>
    <r>
      <t xml:space="preserve">Grants-in-Aid from Fed Govt Thru </t>
    </r>
    <r>
      <rPr>
        <u/>
        <sz val="11"/>
        <rFont val="Arial"/>
        <family val="2"/>
      </rPr>
      <t>Other Intermediate Agencies</t>
    </r>
    <r>
      <rPr>
        <sz val="11"/>
        <rFont val="Arial"/>
        <family val="2"/>
      </rPr>
      <t xml:space="preserve"> (E-Rates here)</t>
    </r>
  </si>
  <si>
    <t>*Fed grants distributed by NDE or SPCSA go here (i.e. SPED Part B, Title II, etc.)</t>
  </si>
  <si>
    <t>*SPED specific expenditures</t>
  </si>
  <si>
    <t>* For student support services specific to this program.  Example:  speech, OT, PT and psych services, etc.</t>
  </si>
  <si>
    <t>* For student support services specific to this program.  Example:  counselors and nurses teaching lessons, etc.</t>
  </si>
  <si>
    <t>*PD, curriculum development, student assessment, etc.</t>
  </si>
  <si>
    <t>*Athletic programs</t>
  </si>
  <si>
    <t xml:space="preserve">*Enterprise Operations. Activities that are financed and operated in a manner similar to private business enterprises where the stated intent is to finance or recover the costs primarily through user charges. Food services should not be charged here but rather to function 3100.   </t>
  </si>
  <si>
    <r>
      <t xml:space="preserve">*Some school's may utilize a separate </t>
    </r>
    <r>
      <rPr>
        <b/>
        <u/>
        <sz val="11"/>
        <rFont val="Arial"/>
        <family val="2"/>
      </rPr>
      <t>Enterprise FUND</t>
    </r>
    <r>
      <rPr>
        <sz val="11"/>
        <rFont val="Arial"/>
        <family val="2"/>
      </rPr>
      <t xml:space="preserve"> for larger scale programs.  If your board has authorized a separate fund, use schedules J-1 &amp; J-2.</t>
    </r>
  </si>
  <si>
    <t>COMBINED OPENING FUND BALANCE</t>
  </si>
  <si>
    <t>COMBINED ENDING FUND BALANCE (EFB)</t>
  </si>
  <si>
    <t>TOTAL REVENUE ALL FUNDS:</t>
  </si>
  <si>
    <t>Opening Fund Balance:</t>
  </si>
  <si>
    <t>TOTAL AVAILABLE RESOURCES:</t>
  </si>
  <si>
    <t>ENDING Fund Balance:</t>
  </si>
  <si>
    <t>TOTAL APPLICATIONS:</t>
  </si>
  <si>
    <t>Check</t>
  </si>
  <si>
    <t>Total Fund Transfers IN:</t>
  </si>
  <si>
    <t>Total Fund Transfers OUT:</t>
  </si>
  <si>
    <t>ALL FUND TRANSFERS</t>
  </si>
  <si>
    <t>Fiscal Fund Transfer Reconciliation</t>
  </si>
  <si>
    <t xml:space="preserve">*This is the combined TOTAL fund transfer IN and OUT </t>
  </si>
  <si>
    <t>Row Labels</t>
  </si>
  <si>
    <t>(blank)</t>
  </si>
  <si>
    <t>Grand Total</t>
  </si>
  <si>
    <t>ORIGINATING FUND (OUT)</t>
  </si>
  <si>
    <t>DESTINATION FUND (IN)</t>
  </si>
  <si>
    <t>ORIGINATING FUND (OUT) SUMMARY</t>
  </si>
  <si>
    <t>DESTINATION FUND (IN) SUMMARY</t>
  </si>
  <si>
    <t>PRIOR YEAR ENDING</t>
  </si>
  <si>
    <t>CURRENT YEAR ENDING</t>
  </si>
  <si>
    <t>Sum of CURRENT YEAR ENDING</t>
  </si>
  <si>
    <t>Sum of PRIOR YEAR ENDING</t>
  </si>
  <si>
    <t>Sum of TENTATIVE</t>
  </si>
  <si>
    <t>Sum of FINAL</t>
  </si>
  <si>
    <t>Sum of AMENDMENT 1</t>
  </si>
  <si>
    <t>Sum of AMENDMENT 2</t>
  </si>
  <si>
    <t>TOTAL FUND TRANSFERS BY YEAR:</t>
  </si>
  <si>
    <t>Contingency:</t>
  </si>
  <si>
    <r>
      <rPr>
        <b/>
        <sz val="9"/>
        <rFont val="Arial"/>
        <family val="2"/>
      </rPr>
      <t>SCHEDULED PUBLIC HEARING:</t>
    </r>
    <r>
      <rPr>
        <sz val="9"/>
        <rFont val="Arial"/>
        <family val="2"/>
      </rPr>
      <t xml:space="preserve">  </t>
    </r>
    <r>
      <rPr>
        <i/>
        <sz val="9"/>
        <rFont val="Arial"/>
        <family val="2"/>
      </rPr>
      <t>(Must be held between May 19, 2025 to May 31, 2026)</t>
    </r>
  </si>
  <si>
    <t>Budget Fiscal Year 2026-2027</t>
  </si>
  <si>
    <t>260 - Gifts and Donations</t>
  </si>
  <si>
    <t>270 - Other Special /Miscellaneous</t>
  </si>
  <si>
    <t>Democracy Prep Agassi Campus</t>
  </si>
  <si>
    <t xml:space="preserve">Inspiroz </t>
  </si>
  <si>
    <t>IT</t>
  </si>
  <si>
    <t>Janitorial Services</t>
  </si>
  <si>
    <t xml:space="preserve">Chartwell’s </t>
  </si>
  <si>
    <t>Food Vendor</t>
  </si>
  <si>
    <t>Yellow Lines</t>
  </si>
  <si>
    <t>Bus Transportation</t>
  </si>
  <si>
    <t>Future Medical Services</t>
  </si>
  <si>
    <t>Health Services</t>
  </si>
  <si>
    <t>Accurate</t>
  </si>
  <si>
    <t>Austin &amp; Co</t>
  </si>
  <si>
    <t>First Choice Tree Service</t>
  </si>
  <si>
    <t>Landscaping</t>
  </si>
  <si>
    <t>ACSCA</t>
  </si>
  <si>
    <t>Gatski Commercial</t>
  </si>
  <si>
    <t>Insurance</t>
  </si>
  <si>
    <t>Medical</t>
  </si>
  <si>
    <t>Dr. Biante Gainous</t>
  </si>
  <si>
    <t>Regional Superintendent of Nevada</t>
  </si>
  <si>
    <t>725 324 5656</t>
  </si>
  <si>
    <t>biante.gainous@democracyprep.org</t>
  </si>
  <si>
    <t>May 19,2026 @4.30PM  PST - 6.30PM PST</t>
  </si>
  <si>
    <t>Democracy Prep Public Schools Inc.</t>
  </si>
  <si>
    <t>CMO</t>
  </si>
  <si>
    <t>1 year</t>
  </si>
  <si>
    <t xml:space="preserve"> Democracy Prep at the Agassi Campus (1201 W. Lake Mead Blvd. Las Vegas, NV 89106) and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</si>
</sst>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_);\(0\)"/>
    <numFmt numFmtId="165" formatCode="mmmm\ d\,\ yyyy"/>
    <numFmt numFmtId="166" formatCode="#,##0.0000_);\(#,##0.0000\)"/>
    <numFmt numFmtId="167" formatCode="[$-409]mmmm\ d\,\ yyyy;@"/>
    <numFmt numFmtId="168" formatCode="[$-409]m/d/yy\ h:mm\ AM/PM;@"/>
    <numFmt numFmtId="169" formatCode="mm/dd/yy;@"/>
    <numFmt numFmtId="170" formatCode="_(* #,##0_);_(* \(#,##0\);_(* &quot;-&quot;??_);_(@_)"/>
    <numFmt numFmtId="171" formatCode="[$-F800]dddd\,\ mmmm\ dd\,\ yyyy"/>
    <numFmt numFmtId="172" formatCode="0.0000"/>
    <numFmt numFmtId="173" formatCode="_(&quot;$&quot;* #,##0_);_(&quot;$&quot;* \(#,##0\);_(&quot;$&quot;* &quot;-&quot;??_);_(@_)"/>
    <numFmt numFmtId="174" formatCode="_(* #,##0.00_);_(* \(#,##0.00\);_(* &quot;-&quot;_);_(@_)"/>
    <numFmt numFmtId="175" formatCode="mmm\ d\,\ yyyy"/>
    <numFmt numFmtId="176" formatCode="[$-1010409]General"/>
  </numFmts>
  <fonts count="80">
    <font>
      <sz val="10"/>
      <name val="Arial"/>
    </font>
    <font>
      <sz val="10"/>
      <name val="Arial"/>
      <family val="2"/>
    </font>
    <font>
      <b/>
      <sz val="9"/>
      <name val="Arial"/>
      <family val="2"/>
    </font>
    <font>
      <sz val="9"/>
      <name val="Arial"/>
      <family val="2"/>
    </font>
    <font>
      <u/>
      <sz val="9"/>
      <name val="Arial"/>
      <family val="2"/>
    </font>
    <font>
      <sz val="11"/>
      <name val="Arial"/>
      <family val="2"/>
    </font>
    <font>
      <b/>
      <sz val="10"/>
      <name val="Arial"/>
      <family val="2"/>
    </font>
    <font>
      <sz val="12"/>
      <name val="Arial"/>
      <family val="2"/>
    </font>
    <font>
      <b/>
      <sz val="11"/>
      <name val="Arial"/>
      <family val="2"/>
    </font>
    <font>
      <sz val="10"/>
      <name val="Arial"/>
      <family val="2"/>
    </font>
    <font>
      <b/>
      <u/>
      <sz val="11"/>
      <name val="Arial"/>
      <family val="2"/>
    </font>
    <font>
      <sz val="8"/>
      <name val="Arial"/>
      <family val="2"/>
    </font>
    <font>
      <sz val="8"/>
      <name val="Arial"/>
      <family val="2"/>
    </font>
    <font>
      <sz val="9"/>
      <name val="Arial"/>
      <family val="2"/>
    </font>
    <font>
      <b/>
      <sz val="8"/>
      <color indexed="81"/>
      <name val="Tahoma"/>
      <family val="2"/>
    </font>
    <font>
      <sz val="8"/>
      <color indexed="81"/>
      <name val="Tahoma"/>
      <family val="2"/>
    </font>
    <font>
      <b/>
      <sz val="12"/>
      <name val="Arial"/>
      <family val="2"/>
    </font>
    <font>
      <i/>
      <sz val="10"/>
      <name val="Arial"/>
      <family val="2"/>
    </font>
    <font>
      <b/>
      <sz val="8"/>
      <name val="Arial"/>
      <family val="2"/>
    </font>
    <font>
      <b/>
      <i/>
      <sz val="8"/>
      <name val="Arial"/>
      <family val="2"/>
    </font>
    <font>
      <b/>
      <u/>
      <sz val="11"/>
      <color indexed="12"/>
      <name val="Arial"/>
      <family val="2"/>
    </font>
    <font>
      <b/>
      <u/>
      <sz val="9"/>
      <name val="Arial"/>
      <family val="2"/>
    </font>
    <font>
      <sz val="9"/>
      <color indexed="12"/>
      <name val="Arial"/>
      <family val="2"/>
    </font>
    <font>
      <b/>
      <i/>
      <sz val="8"/>
      <name val="Comic Sans MS"/>
      <family val="4"/>
    </font>
    <font>
      <sz val="10"/>
      <name val="Arial"/>
      <family val="2"/>
    </font>
    <font>
      <b/>
      <i/>
      <sz val="10"/>
      <name val="Arial"/>
      <family val="2"/>
    </font>
    <font>
      <b/>
      <i/>
      <sz val="9"/>
      <name val="Arial"/>
      <family val="2"/>
    </font>
    <font>
      <i/>
      <sz val="9"/>
      <name val="Arial"/>
      <family val="2"/>
    </font>
    <font>
      <b/>
      <sz val="11"/>
      <color theme="1"/>
      <name val="Calibri"/>
      <family val="2"/>
      <scheme val="minor"/>
    </font>
    <font>
      <sz val="11"/>
      <color rgb="FFFF0000"/>
      <name val="Arial"/>
      <family val="2"/>
    </font>
    <font>
      <b/>
      <sz val="11"/>
      <color rgb="FFFF0000"/>
      <name val="Arial"/>
      <family val="2"/>
    </font>
    <font>
      <b/>
      <i/>
      <sz val="11"/>
      <color rgb="FFFF0000"/>
      <name val="Arial"/>
      <family val="2"/>
    </font>
    <font>
      <b/>
      <i/>
      <sz val="12"/>
      <color rgb="FFFF0000"/>
      <name val="Arial"/>
      <family val="2"/>
    </font>
    <font>
      <b/>
      <i/>
      <sz val="12"/>
      <color rgb="FF00B050"/>
      <name val="Arial"/>
      <family val="2"/>
    </font>
    <font>
      <sz val="12"/>
      <name val="Aptos"/>
      <family val="2"/>
    </font>
    <font>
      <sz val="10"/>
      <name val="Arial"/>
      <family val="2"/>
    </font>
    <font>
      <i/>
      <sz val="11"/>
      <color rgb="FFFF0000"/>
      <name val="Arial"/>
      <family val="2"/>
    </font>
    <font>
      <i/>
      <sz val="8"/>
      <color rgb="FFFF0000"/>
      <name val="Arial"/>
      <family val="2"/>
    </font>
    <font>
      <sz val="10"/>
      <color theme="0" tint="-0.34998626667073579"/>
      <name val="Arial"/>
      <family val="2"/>
    </font>
    <font>
      <sz val="9"/>
      <color theme="0" tint="-0.34998626667073579"/>
      <name val="Arial"/>
      <family val="2"/>
    </font>
    <font>
      <b/>
      <sz val="15"/>
      <color theme="1"/>
      <name val="Calibri"/>
      <family val="2"/>
      <scheme val="minor"/>
    </font>
    <font>
      <b/>
      <sz val="15"/>
      <name val="Arial"/>
      <family val="2"/>
    </font>
    <font>
      <sz val="11"/>
      <color theme="0" tint="-0.34998626667073579"/>
      <name val="Arial"/>
      <family val="2"/>
    </font>
    <font>
      <u/>
      <sz val="11"/>
      <name val="Arial"/>
      <family val="2"/>
    </font>
    <font>
      <i/>
      <sz val="11"/>
      <name val="Arial"/>
      <family val="2"/>
    </font>
    <font>
      <i/>
      <sz val="11"/>
      <color rgb="FF0070C0"/>
      <name val="Arial"/>
      <family val="2"/>
    </font>
    <font>
      <i/>
      <sz val="10"/>
      <color rgb="FFFF0000"/>
      <name val="Arial"/>
      <family val="2"/>
    </font>
    <font>
      <b/>
      <sz val="13"/>
      <name val="Arial"/>
      <family val="2"/>
    </font>
    <font>
      <i/>
      <sz val="9"/>
      <color rgb="FF7030A0"/>
      <name val="Arial"/>
      <family val="2"/>
    </font>
    <font>
      <sz val="9"/>
      <color rgb="FFFF0000"/>
      <name val="Arial"/>
      <family val="2"/>
    </font>
    <font>
      <sz val="9"/>
      <color theme="1"/>
      <name val="Arial"/>
      <family val="2"/>
    </font>
    <font>
      <b/>
      <sz val="9"/>
      <color theme="0" tint="-0.34998626667073579"/>
      <name val="Arial"/>
      <family val="2"/>
    </font>
    <font>
      <i/>
      <sz val="8"/>
      <color theme="1" tint="0.499984740745262"/>
      <name val="Arial"/>
      <family val="2"/>
    </font>
    <font>
      <i/>
      <sz val="9"/>
      <color rgb="FF0070C0"/>
      <name val="Arial"/>
      <family val="2"/>
    </font>
    <font>
      <b/>
      <sz val="9"/>
      <color rgb="FFFF0000"/>
      <name val="Arial"/>
      <family val="2"/>
    </font>
    <font>
      <b/>
      <sz val="10"/>
      <color rgb="FF0070C0"/>
      <name val="Arial"/>
      <family val="2"/>
    </font>
    <font>
      <sz val="9"/>
      <color theme="8" tint="0.59999389629810485"/>
      <name val="Arial"/>
      <family val="2"/>
    </font>
    <font>
      <sz val="8"/>
      <color rgb="FFFF0000"/>
      <name val="Arial"/>
      <family val="2"/>
    </font>
    <font>
      <b/>
      <sz val="9"/>
      <color rgb="FF000000"/>
      <name val="Arial"/>
      <family val="2"/>
    </font>
    <font>
      <i/>
      <sz val="9"/>
      <color rgb="FF000000"/>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MS Sans Serif"/>
    </font>
    <font>
      <b/>
      <sz val="14"/>
      <name val="Arial"/>
      <family val="2"/>
    </font>
    <font>
      <b/>
      <sz val="14"/>
      <color theme="0" tint="-4.9989318521683403E-2"/>
      <name val="Arial"/>
      <family val="2"/>
    </font>
    <font>
      <sz val="11"/>
      <color rgb="FF000000"/>
      <name val="Arial"/>
      <family val="2"/>
    </font>
  </fonts>
  <fills count="47">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2">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top/>
      <bottom style="mediumDashed">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7">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11" fillId="0" borderId="0" applyProtection="0"/>
    <xf numFmtId="0" fontId="11" fillId="0" borderId="0" applyProtection="0"/>
    <xf numFmtId="9" fontId="35" fillId="0" borderId="0" applyFont="0" applyFill="0" applyBorder="0" applyAlignment="0" applyProtection="0"/>
    <xf numFmtId="0" fontId="60" fillId="0" borderId="0" applyNumberFormat="0" applyFill="0" applyBorder="0" applyAlignment="0" applyProtection="0"/>
    <xf numFmtId="0" fontId="61" fillId="0" borderId="0"/>
    <xf numFmtId="43" fontId="61" fillId="0" borderId="0" applyFont="0" applyFill="0" applyBorder="0" applyAlignment="0" applyProtection="0"/>
    <xf numFmtId="0" fontId="62" fillId="0" borderId="63" applyNumberFormat="0" applyFill="0" applyAlignment="0" applyProtection="0"/>
    <xf numFmtId="0" fontId="63" fillId="0" borderId="64" applyNumberFormat="0" applyFill="0" applyAlignment="0" applyProtection="0"/>
    <xf numFmtId="0" fontId="64" fillId="0" borderId="65" applyNumberFormat="0" applyFill="0" applyAlignment="0" applyProtection="0"/>
    <xf numFmtId="0" fontId="64" fillId="0" borderId="0" applyNumberFormat="0" applyFill="0" applyBorder="0" applyAlignment="0" applyProtection="0"/>
    <xf numFmtId="0" fontId="65" fillId="16" borderId="0" applyNumberFormat="0" applyBorder="0" applyAlignment="0" applyProtection="0"/>
    <xf numFmtId="0" fontId="66" fillId="17" borderId="0" applyNumberFormat="0" applyBorder="0" applyAlignment="0" applyProtection="0"/>
    <xf numFmtId="0" fontId="67" fillId="18" borderId="0" applyNumberFormat="0" applyBorder="0" applyAlignment="0" applyProtection="0"/>
    <xf numFmtId="0" fontId="68" fillId="19" borderId="66" applyNumberFormat="0" applyAlignment="0" applyProtection="0"/>
    <xf numFmtId="0" fontId="69" fillId="20" borderId="67" applyNumberFormat="0" applyAlignment="0" applyProtection="0"/>
    <xf numFmtId="0" fontId="70" fillId="20" borderId="66" applyNumberFormat="0" applyAlignment="0" applyProtection="0"/>
    <xf numFmtId="0" fontId="71" fillId="0" borderId="68" applyNumberFormat="0" applyFill="0" applyAlignment="0" applyProtection="0"/>
    <xf numFmtId="0" fontId="72" fillId="21" borderId="69" applyNumberFormat="0" applyAlignment="0" applyProtection="0"/>
    <xf numFmtId="0" fontId="73" fillId="0" borderId="0" applyNumberFormat="0" applyFill="0" applyBorder="0" applyAlignment="0" applyProtection="0"/>
    <xf numFmtId="0" fontId="61" fillId="22" borderId="70" applyNumberFormat="0" applyFont="0" applyAlignment="0" applyProtection="0"/>
    <xf numFmtId="0" fontId="74" fillId="0" borderId="0" applyNumberFormat="0" applyFill="0" applyBorder="0" applyAlignment="0" applyProtection="0"/>
    <xf numFmtId="0" fontId="28" fillId="0" borderId="71" applyNumberFormat="0" applyFill="0" applyAlignment="0" applyProtection="0"/>
    <xf numFmtId="0" fontId="75" fillId="23"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75" fillId="27"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75" fillId="31" borderId="0" applyNumberFormat="0" applyBorder="0" applyAlignment="0" applyProtection="0"/>
    <xf numFmtId="0" fontId="61"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75" fillId="35" borderId="0" applyNumberFormat="0" applyBorder="0" applyAlignment="0" applyProtection="0"/>
    <xf numFmtId="0" fontId="61" fillId="36" borderId="0" applyNumberFormat="0" applyBorder="0" applyAlignment="0" applyProtection="0"/>
    <xf numFmtId="0" fontId="61" fillId="37" borderId="0" applyNumberFormat="0" applyBorder="0" applyAlignment="0" applyProtection="0"/>
    <xf numFmtId="0" fontId="61" fillId="38" borderId="0" applyNumberFormat="0" applyBorder="0" applyAlignment="0" applyProtection="0"/>
    <xf numFmtId="0" fontId="75" fillId="39" borderId="0" applyNumberFormat="0" applyBorder="0" applyAlignment="0" applyProtection="0"/>
    <xf numFmtId="0" fontId="61" fillId="40"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75" fillId="43" borderId="0" applyNumberFormat="0" applyBorder="0" applyAlignment="0" applyProtection="0"/>
    <xf numFmtId="0" fontId="61" fillId="44" borderId="0" applyNumberFormat="0" applyBorder="0" applyAlignment="0" applyProtection="0"/>
    <xf numFmtId="0" fontId="61" fillId="45" borderId="0" applyNumberFormat="0" applyBorder="0" applyAlignment="0" applyProtection="0"/>
    <xf numFmtId="0" fontId="61" fillId="46" borderId="0" applyNumberFormat="0" applyBorder="0" applyAlignment="0" applyProtection="0"/>
    <xf numFmtId="44" fontId="6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76" fontId="76" fillId="0" borderId="0"/>
    <xf numFmtId="9" fontId="1" fillId="0" borderId="0" applyFont="0" applyFill="0" applyBorder="0" applyAlignment="0" applyProtection="0"/>
  </cellStyleXfs>
  <cellXfs count="1004">
    <xf numFmtId="0" fontId="0" fillId="0" borderId="0" xfId="0"/>
    <xf numFmtId="0" fontId="3" fillId="0" borderId="0" xfId="0" applyFont="1"/>
    <xf numFmtId="0" fontId="3" fillId="0" borderId="0" xfId="0" applyFont="1" applyAlignment="1">
      <alignment horizontal="left"/>
    </xf>
    <xf numFmtId="43" fontId="3" fillId="0" borderId="0" xfId="0" applyNumberFormat="1" applyFont="1" applyAlignment="1">
      <alignment horizontal="center"/>
    </xf>
    <xf numFmtId="0" fontId="3" fillId="0" borderId="0" xfId="0" quotePrefix="1" applyFont="1"/>
    <xf numFmtId="0" fontId="3" fillId="0" borderId="1" xfId="0" applyFont="1" applyBorder="1"/>
    <xf numFmtId="0" fontId="5" fillId="0" borderId="0" xfId="0" applyFont="1"/>
    <xf numFmtId="49" fontId="5" fillId="0" borderId="0" xfId="0" applyNumberFormat="1" applyFont="1"/>
    <xf numFmtId="0" fontId="5" fillId="0" borderId="2" xfId="0" applyFont="1" applyBorder="1"/>
    <xf numFmtId="0" fontId="5" fillId="0" borderId="0" xfId="0" applyFont="1" applyAlignment="1">
      <alignment horizontal="left"/>
    </xf>
    <xf numFmtId="0" fontId="6" fillId="0" borderId="0" xfId="0" applyFont="1"/>
    <xf numFmtId="0" fontId="5" fillId="0" borderId="6" xfId="0" applyFont="1" applyBorder="1"/>
    <xf numFmtId="0" fontId="9" fillId="0" borderId="0" xfId="0" applyFont="1"/>
    <xf numFmtId="49" fontId="9" fillId="0" borderId="0" xfId="0" applyNumberFormat="1" applyFont="1" applyAlignment="1">
      <alignment horizontal="left"/>
    </xf>
    <xf numFmtId="49" fontId="5" fillId="0" borderId="13" xfId="0" applyNumberFormat="1" applyFont="1" applyBorder="1" applyAlignment="1">
      <alignment horizontal="left"/>
    </xf>
    <xf numFmtId="0" fontId="5" fillId="0" borderId="4" xfId="0" applyFont="1" applyBorder="1"/>
    <xf numFmtId="164" fontId="5" fillId="0" borderId="3" xfId="0" applyNumberFormat="1" applyFont="1" applyBorder="1" applyAlignment="1">
      <alignment horizontal="center"/>
    </xf>
    <xf numFmtId="164" fontId="5" fillId="0" borderId="4" xfId="0" applyNumberFormat="1" applyFont="1" applyBorder="1" applyAlignment="1">
      <alignment horizontal="center"/>
    </xf>
    <xf numFmtId="164" fontId="5" fillId="0" borderId="13" xfId="0" applyNumberFormat="1" applyFont="1" applyBorder="1" applyAlignment="1">
      <alignment horizontal="center"/>
    </xf>
    <xf numFmtId="49" fontId="5" fillId="0" borderId="0" xfId="0" applyNumberFormat="1" applyFont="1" applyAlignment="1">
      <alignment horizontal="left"/>
    </xf>
    <xf numFmtId="49" fontId="5" fillId="0" borderId="2" xfId="0" applyNumberFormat="1" applyFont="1" applyBorder="1" applyAlignment="1">
      <alignment horizontal="left" wrapText="1"/>
    </xf>
    <xf numFmtId="0" fontId="5" fillId="0" borderId="2" xfId="0" applyFont="1" applyBorder="1" applyAlignment="1">
      <alignment horizontal="center" wrapText="1"/>
    </xf>
    <xf numFmtId="0" fontId="5" fillId="0" borderId="0" xfId="0" applyFont="1" applyAlignment="1">
      <alignment wrapText="1"/>
    </xf>
    <xf numFmtId="41" fontId="5" fillId="0" borderId="0" xfId="0" applyNumberFormat="1" applyFont="1"/>
    <xf numFmtId="0" fontId="5" fillId="0" borderId="5" xfId="0" applyFont="1" applyBorder="1" applyAlignment="1">
      <alignment horizontal="center"/>
    </xf>
    <xf numFmtId="37" fontId="5" fillId="0" borderId="0" xfId="0" applyNumberFormat="1" applyFont="1"/>
    <xf numFmtId="0" fontId="13" fillId="0" borderId="0" xfId="0" applyFont="1"/>
    <xf numFmtId="0" fontId="0" fillId="0" borderId="2" xfId="0" applyBorder="1"/>
    <xf numFmtId="44" fontId="1" fillId="0" borderId="0" xfId="3" applyFont="1"/>
    <xf numFmtId="41" fontId="0" fillId="0" borderId="2" xfId="0" applyNumberFormat="1" applyBorder="1"/>
    <xf numFmtId="41" fontId="0" fillId="0" borderId="0" xfId="0" applyNumberFormat="1"/>
    <xf numFmtId="41" fontId="0" fillId="0" borderId="1" xfId="0" applyNumberFormat="1" applyBorder="1"/>
    <xf numFmtId="0" fontId="6" fillId="0" borderId="0" xfId="0" applyFont="1" applyAlignment="1">
      <alignment horizontal="right"/>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1" fillId="0" borderId="16" xfId="0" applyFont="1" applyBorder="1"/>
    <xf numFmtId="0" fontId="0" fillId="0" borderId="16" xfId="0" applyBorder="1"/>
    <xf numFmtId="0" fontId="3" fillId="0" borderId="17" xfId="0" applyFont="1" applyBorder="1"/>
    <xf numFmtId="0" fontId="5" fillId="0" borderId="0" xfId="0" applyFont="1" applyAlignment="1">
      <alignment horizontal="center" wrapText="1"/>
    </xf>
    <xf numFmtId="0" fontId="5" fillId="0" borderId="6" xfId="0" applyFont="1" applyBorder="1" applyAlignment="1">
      <alignment horizontal="center" wrapText="1"/>
    </xf>
    <xf numFmtId="0" fontId="5" fillId="0" borderId="10" xfId="0" applyFont="1" applyBorder="1" applyAlignment="1">
      <alignment horizontal="center" wrapText="1"/>
    </xf>
    <xf numFmtId="0" fontId="5" fillId="0" borderId="5" xfId="0" applyFont="1" applyBorder="1" applyAlignment="1">
      <alignment horizontal="center" wrapText="1"/>
    </xf>
    <xf numFmtId="49" fontId="5" fillId="0" borderId="0" xfId="0" applyNumberFormat="1" applyFont="1" applyAlignment="1">
      <alignment horizontal="left" wrapText="1"/>
    </xf>
    <xf numFmtId="0" fontId="5" fillId="0" borderId="5" xfId="0" applyFont="1" applyBorder="1" applyAlignment="1">
      <alignment wrapText="1"/>
    </xf>
    <xf numFmtId="164" fontId="5" fillId="0" borderId="18" xfId="0" applyNumberFormat="1" applyFont="1" applyBorder="1" applyAlignment="1">
      <alignment horizontal="center"/>
    </xf>
    <xf numFmtId="0" fontId="5" fillId="0" borderId="6" xfId="0" applyFont="1" applyBorder="1" applyAlignment="1">
      <alignment wrapText="1"/>
    </xf>
    <xf numFmtId="49" fontId="3" fillId="0" borderId="0" xfId="0" applyNumberFormat="1" applyFont="1" applyAlignment="1">
      <alignment horizontal="left"/>
    </xf>
    <xf numFmtId="49" fontId="3" fillId="0" borderId="1" xfId="0" applyNumberFormat="1" applyFont="1" applyBorder="1" applyAlignment="1">
      <alignment horizontal="left"/>
    </xf>
    <xf numFmtId="0" fontId="2" fillId="0" borderId="0" xfId="0" applyFont="1" applyAlignment="1">
      <alignment horizontal="center"/>
    </xf>
    <xf numFmtId="0" fontId="3" fillId="0" borderId="0" xfId="0" applyFont="1" applyProtection="1">
      <protection locked="0"/>
    </xf>
    <xf numFmtId="169" fontId="3" fillId="0" borderId="0" xfId="0" applyNumberFormat="1" applyFont="1"/>
    <xf numFmtId="43" fontId="3" fillId="0" borderId="2" xfId="0" applyNumberFormat="1" applyFont="1" applyBorder="1" applyProtection="1">
      <protection locked="0"/>
    </xf>
    <xf numFmtId="43" fontId="3" fillId="0" borderId="2" xfId="0" applyNumberFormat="1" applyFont="1" applyBorder="1" applyAlignment="1" applyProtection="1">
      <alignment horizontal="center"/>
      <protection hidden="1"/>
    </xf>
    <xf numFmtId="0" fontId="3" fillId="0" borderId="2" xfId="0" applyFont="1" applyBorder="1" applyProtection="1">
      <protection locked="0"/>
    </xf>
    <xf numFmtId="43" fontId="3" fillId="0" borderId="2" xfId="0" applyNumberFormat="1" applyFont="1" applyBorder="1" applyAlignment="1" applyProtection="1">
      <alignment horizontal="center"/>
      <protection locked="0"/>
    </xf>
    <xf numFmtId="0" fontId="2" fillId="0" borderId="0" xfId="0" applyFont="1"/>
    <xf numFmtId="0" fontId="2" fillId="0" borderId="0" xfId="0" quotePrefix="1" applyFont="1"/>
    <xf numFmtId="43" fontId="2" fillId="0" borderId="2" xfId="0" applyNumberFormat="1" applyFont="1" applyBorder="1" applyAlignment="1" applyProtection="1">
      <alignment horizontal="center"/>
      <protection hidden="1"/>
    </xf>
    <xf numFmtId="43" fontId="2" fillId="0" borderId="0" xfId="0" applyNumberFormat="1" applyFont="1" applyAlignment="1">
      <alignment horizontal="center"/>
    </xf>
    <xf numFmtId="43" fontId="2" fillId="0" borderId="0" xfId="0" applyNumberFormat="1" applyFont="1" applyProtection="1">
      <protection hidden="1"/>
    </xf>
    <xf numFmtId="41" fontId="3" fillId="0" borderId="2" xfId="0" applyNumberFormat="1" applyFont="1" applyBorder="1" applyProtection="1">
      <protection locked="0"/>
    </xf>
    <xf numFmtId="41" fontId="3" fillId="0" borderId="20" xfId="0" applyNumberFormat="1" applyFont="1" applyBorder="1" applyProtection="1">
      <protection locked="0"/>
    </xf>
    <xf numFmtId="41" fontId="3" fillId="0" borderId="2" xfId="0" applyNumberFormat="1" applyFont="1" applyBorder="1" applyProtection="1">
      <protection hidden="1"/>
    </xf>
    <xf numFmtId="170" fontId="3" fillId="0" borderId="2" xfId="1" applyNumberFormat="1" applyFont="1" applyBorder="1" applyProtection="1">
      <protection locked="0"/>
    </xf>
    <xf numFmtId="0" fontId="2" fillId="0" borderId="21" xfId="0" applyFont="1" applyBorder="1" applyAlignment="1" applyProtection="1">
      <alignment horizontal="center"/>
      <protection locked="0"/>
    </xf>
    <xf numFmtId="41" fontId="3" fillId="0" borderId="1" xfId="0" applyNumberFormat="1" applyFont="1" applyBorder="1" applyProtection="1">
      <protection hidden="1"/>
    </xf>
    <xf numFmtId="0" fontId="3" fillId="0" borderId="2" xfId="0" applyFont="1" applyBorder="1" applyAlignment="1" applyProtection="1">
      <alignment horizontal="center"/>
      <protection locked="0"/>
    </xf>
    <xf numFmtId="41" fontId="3" fillId="0" borderId="0" xfId="0" applyNumberFormat="1" applyFont="1" applyProtection="1">
      <protection hidden="1"/>
    </xf>
    <xf numFmtId="41" fontId="3" fillId="0" borderId="22" xfId="0" applyNumberFormat="1" applyFont="1" applyBorder="1" applyProtection="1">
      <protection locked="0"/>
    </xf>
    <xf numFmtId="0" fontId="3" fillId="0" borderId="0" xfId="0" applyFont="1" applyAlignment="1" applyProtection="1">
      <alignment horizontal="left"/>
      <protection locked="0"/>
    </xf>
    <xf numFmtId="43" fontId="3" fillId="0" borderId="0" xfId="0" applyNumberFormat="1" applyFont="1" applyAlignment="1" applyProtection="1">
      <alignment horizontal="center"/>
      <protection locked="0"/>
    </xf>
    <xf numFmtId="0" fontId="3" fillId="0" borderId="0" xfId="0" quotePrefix="1"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0" borderId="1" xfId="0" applyFont="1" applyBorder="1" applyProtection="1">
      <protection locked="0"/>
    </xf>
    <xf numFmtId="0" fontId="3" fillId="0" borderId="17" xfId="0" applyFont="1" applyBorder="1" applyProtection="1">
      <protection locked="0"/>
    </xf>
    <xf numFmtId="5" fontId="3" fillId="0" borderId="22" xfId="0" applyNumberFormat="1" applyFont="1" applyBorder="1" applyProtection="1">
      <protection locked="0"/>
    </xf>
    <xf numFmtId="0" fontId="3" fillId="0" borderId="0" xfId="0" applyFont="1" applyAlignment="1" applyProtection="1">
      <alignment horizontal="right"/>
      <protection locked="0"/>
    </xf>
    <xf numFmtId="41" fontId="3" fillId="0" borderId="8" xfId="0" applyNumberFormat="1" applyFont="1" applyBorder="1" applyProtection="1">
      <protection locked="0"/>
    </xf>
    <xf numFmtId="0" fontId="5" fillId="0" borderId="23" xfId="0" applyFont="1" applyBorder="1" applyProtection="1">
      <protection locked="0"/>
    </xf>
    <xf numFmtId="0" fontId="5" fillId="0" borderId="2" xfId="0" applyFont="1" applyBorder="1" applyProtection="1">
      <protection locked="0"/>
    </xf>
    <xf numFmtId="41" fontId="5" fillId="0" borderId="9" xfId="0" applyNumberFormat="1" applyFont="1" applyBorder="1" applyProtection="1">
      <protection locked="0"/>
    </xf>
    <xf numFmtId="41" fontId="5" fillId="0" borderId="2" xfId="0" applyNumberFormat="1" applyFont="1" applyBorder="1" applyProtection="1">
      <protection locked="0"/>
    </xf>
    <xf numFmtId="0" fontId="5" fillId="0" borderId="9" xfId="0" applyFont="1" applyBorder="1" applyProtection="1">
      <protection locked="0"/>
    </xf>
    <xf numFmtId="41" fontId="5" fillId="0" borderId="6" xfId="0" applyNumberFormat="1" applyFont="1" applyBorder="1" applyProtection="1">
      <protection locked="0"/>
    </xf>
    <xf numFmtId="41" fontId="5" fillId="0" borderId="0" xfId="0" applyNumberFormat="1" applyFont="1" applyProtection="1">
      <protection locked="0"/>
    </xf>
    <xf numFmtId="0" fontId="5" fillId="0" borderId="27" xfId="0" applyFont="1" applyBorder="1" applyProtection="1">
      <protection locked="0"/>
    </xf>
    <xf numFmtId="41" fontId="5" fillId="0" borderId="27" xfId="0" applyNumberFormat="1" applyFont="1" applyBorder="1" applyProtection="1">
      <protection locked="0"/>
    </xf>
    <xf numFmtId="41" fontId="5" fillId="0" borderId="1" xfId="0" applyNumberFormat="1" applyFont="1" applyBorder="1" applyProtection="1">
      <protection locked="0"/>
    </xf>
    <xf numFmtId="0" fontId="5" fillId="0" borderId="0" xfId="0" applyFont="1" applyProtection="1">
      <protection locked="0"/>
    </xf>
    <xf numFmtId="0" fontId="5" fillId="0" borderId="0" xfId="0" applyFont="1" applyProtection="1">
      <protection hidden="1"/>
    </xf>
    <xf numFmtId="0" fontId="5" fillId="0" borderId="2" xfId="0" applyFont="1" applyBorder="1" applyAlignment="1" applyProtection="1">
      <alignment horizontal="left"/>
      <protection locked="0"/>
    </xf>
    <xf numFmtId="0" fontId="5" fillId="0" borderId="9" xfId="0" applyFont="1" applyBorder="1" applyAlignment="1" applyProtection="1">
      <alignment wrapText="1"/>
      <protection locked="0"/>
    </xf>
    <xf numFmtId="0" fontId="5" fillId="0" borderId="0" xfId="0" applyFont="1" applyAlignment="1" applyProtection="1">
      <alignment horizontal="left"/>
      <protection locked="0"/>
    </xf>
    <xf numFmtId="37" fontId="5" fillId="0" borderId="0" xfId="0" applyNumberFormat="1" applyFont="1" applyProtection="1">
      <protection locked="0"/>
    </xf>
    <xf numFmtId="49" fontId="8" fillId="0" borderId="20" xfId="0" applyNumberFormat="1" applyFont="1" applyBorder="1" applyAlignment="1" applyProtection="1">
      <alignment horizontal="left"/>
      <protection locked="0"/>
    </xf>
    <xf numFmtId="0" fontId="8" fillId="0" borderId="23" xfId="0" applyFont="1" applyBorder="1" applyProtection="1">
      <protection locked="0"/>
    </xf>
    <xf numFmtId="49" fontId="5" fillId="0" borderId="20" xfId="0" applyNumberFormat="1"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41" fontId="5" fillId="0" borderId="23" xfId="0" applyNumberFormat="1" applyFont="1" applyBorder="1" applyProtection="1">
      <protection locked="0"/>
    </xf>
    <xf numFmtId="41" fontId="5" fillId="0" borderId="20" xfId="0" applyNumberFormat="1" applyFont="1" applyBorder="1" applyProtection="1">
      <protection locked="0"/>
    </xf>
    <xf numFmtId="49" fontId="8" fillId="0" borderId="1"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49" fontId="8" fillId="0" borderId="22" xfId="0" applyNumberFormat="1" applyFont="1" applyBorder="1" applyAlignment="1" applyProtection="1">
      <alignment horizontal="left"/>
      <protection locked="0"/>
    </xf>
    <xf numFmtId="49" fontId="5" fillId="0" borderId="22" xfId="0" applyNumberFormat="1" applyFont="1" applyBorder="1" applyAlignment="1" applyProtection="1">
      <alignment horizontal="left"/>
      <protection locked="0"/>
    </xf>
    <xf numFmtId="0" fontId="8" fillId="0" borderId="31" xfId="0" applyFont="1" applyBorder="1" applyProtection="1">
      <protection locked="0"/>
    </xf>
    <xf numFmtId="49" fontId="5" fillId="0" borderId="0" xfId="0" applyNumberFormat="1" applyFont="1" applyAlignment="1" applyProtection="1">
      <alignment horizontal="left"/>
      <protection locked="0"/>
    </xf>
    <xf numFmtId="0" fontId="5" fillId="0" borderId="20" xfId="0" applyFont="1" applyBorder="1" applyProtection="1">
      <protection locked="0"/>
    </xf>
    <xf numFmtId="49" fontId="8" fillId="0" borderId="20" xfId="0" applyNumberFormat="1" applyFont="1" applyBorder="1" applyProtection="1">
      <protection locked="0"/>
    </xf>
    <xf numFmtId="0" fontId="5" fillId="0" borderId="6" xfId="0" applyFont="1" applyBorder="1" applyProtection="1">
      <protection locked="0"/>
    </xf>
    <xf numFmtId="49" fontId="5" fillId="0" borderId="20" xfId="0" applyNumberFormat="1" applyFont="1" applyBorder="1" applyProtection="1">
      <protection locked="0"/>
    </xf>
    <xf numFmtId="49" fontId="5" fillId="0" borderId="2" xfId="0" applyNumberFormat="1" applyFont="1" applyBorder="1" applyProtection="1">
      <protection locked="0"/>
    </xf>
    <xf numFmtId="49" fontId="5" fillId="0" borderId="2" xfId="0" applyNumberFormat="1" applyFont="1" applyBorder="1" applyAlignment="1" applyProtection="1">
      <alignment vertical="top"/>
      <protection locked="0"/>
    </xf>
    <xf numFmtId="49" fontId="5" fillId="0" borderId="0" xfId="0" applyNumberFormat="1" applyFont="1" applyProtection="1">
      <protection locked="0"/>
    </xf>
    <xf numFmtId="49" fontId="8" fillId="0" borderId="1" xfId="0" applyNumberFormat="1" applyFont="1" applyBorder="1" applyProtection="1">
      <protection locked="0"/>
    </xf>
    <xf numFmtId="49" fontId="5" fillId="0" borderId="1" xfId="0" applyNumberFormat="1" applyFont="1" applyBorder="1" applyProtection="1">
      <protection locked="0"/>
    </xf>
    <xf numFmtId="0" fontId="5" fillId="0" borderId="1" xfId="0" applyFont="1" applyBorder="1" applyProtection="1">
      <protection locked="0"/>
    </xf>
    <xf numFmtId="49" fontId="8" fillId="0" borderId="11" xfId="0" applyNumberFormat="1" applyFont="1" applyBorder="1" applyProtection="1">
      <protection locked="0"/>
    </xf>
    <xf numFmtId="49" fontId="5" fillId="0" borderId="11" xfId="0" applyNumberFormat="1" applyFont="1" applyBorder="1" applyProtection="1">
      <protection locked="0"/>
    </xf>
    <xf numFmtId="0" fontId="5" fillId="0" borderId="12" xfId="0" applyFont="1" applyBorder="1" applyProtection="1">
      <protection locked="0"/>
    </xf>
    <xf numFmtId="41" fontId="5" fillId="0" borderId="12" xfId="0" applyNumberFormat="1" applyFont="1" applyBorder="1" applyProtection="1">
      <protection locked="0"/>
    </xf>
    <xf numFmtId="41" fontId="5" fillId="0" borderId="11" xfId="0" applyNumberFormat="1" applyFont="1" applyBorder="1" applyProtection="1">
      <protection locked="0"/>
    </xf>
    <xf numFmtId="49" fontId="8" fillId="0" borderId="2" xfId="0" applyNumberFormat="1" applyFont="1" applyBorder="1" applyProtection="1">
      <protection locked="0"/>
    </xf>
    <xf numFmtId="49" fontId="3" fillId="0" borderId="0" xfId="0" applyNumberFormat="1" applyFont="1" applyAlignment="1" applyProtection="1">
      <alignment horizontal="left"/>
      <protection locked="0"/>
    </xf>
    <xf numFmtId="49" fontId="3" fillId="0" borderId="1" xfId="0" applyNumberFormat="1" applyFont="1" applyBorder="1" applyAlignment="1" applyProtection="1">
      <alignment horizontal="left"/>
      <protection locked="0"/>
    </xf>
    <xf numFmtId="0" fontId="2" fillId="0" borderId="46" xfId="0" applyFont="1" applyBorder="1" applyAlignment="1" applyProtection="1">
      <alignment horizontal="center"/>
      <protection locked="0"/>
    </xf>
    <xf numFmtId="49" fontId="2" fillId="0" borderId="0" xfId="0" applyNumberFormat="1" applyFont="1" applyAlignment="1">
      <alignment horizontal="left"/>
    </xf>
    <xf numFmtId="0" fontId="11" fillId="0" borderId="2" xfId="9" applyBorder="1" applyProtection="1">
      <protection locked="0"/>
    </xf>
    <xf numFmtId="0" fontId="11" fillId="0" borderId="0" xfId="9" applyProtection="1">
      <protection locked="0"/>
    </xf>
    <xf numFmtId="1" fontId="11" fillId="0" borderId="0" xfId="9" applyNumberFormat="1" applyProtection="1">
      <protection locked="0"/>
    </xf>
    <xf numFmtId="172" fontId="11" fillId="0" borderId="0" xfId="9" applyNumberFormat="1" applyProtection="1">
      <protection locked="0"/>
    </xf>
    <xf numFmtId="0" fontId="9" fillId="0" borderId="0" xfId="9" applyFont="1" applyProtection="1">
      <protection locked="0"/>
    </xf>
    <xf numFmtId="0" fontId="8" fillId="0" borderId="0" xfId="9" applyFont="1" applyProtection="1">
      <protection locked="0"/>
    </xf>
    <xf numFmtId="1" fontId="11" fillId="0" borderId="0" xfId="9" applyNumberFormat="1" applyAlignment="1" applyProtection="1">
      <alignment horizontal="right"/>
      <protection locked="0"/>
    </xf>
    <xf numFmtId="0" fontId="19" fillId="0" borderId="0" xfId="9" applyFont="1" applyProtection="1">
      <protection locked="0"/>
    </xf>
    <xf numFmtId="14" fontId="11" fillId="0" borderId="0" xfId="9" applyNumberFormat="1" applyAlignment="1" applyProtection="1">
      <alignment horizontal="right"/>
      <protection locked="0"/>
    </xf>
    <xf numFmtId="0" fontId="5" fillId="2" borderId="9" xfId="0" applyFont="1" applyFill="1" applyBorder="1" applyProtection="1">
      <protection locked="0"/>
    </xf>
    <xf numFmtId="14" fontId="3" fillId="3" borderId="0" xfId="0" applyNumberFormat="1" applyFont="1" applyFill="1" applyAlignment="1" applyProtection="1">
      <alignment horizontal="right"/>
      <protection hidden="1"/>
    </xf>
    <xf numFmtId="0" fontId="5" fillId="3" borderId="0" xfId="0" applyFont="1" applyFill="1" applyProtection="1">
      <protection hidden="1"/>
    </xf>
    <xf numFmtId="169" fontId="5" fillId="3" borderId="9" xfId="0" applyNumberFormat="1" applyFont="1" applyFill="1" applyBorder="1" applyAlignment="1" applyProtection="1">
      <alignment horizontal="center" wrapText="1"/>
      <protection hidden="1"/>
    </xf>
    <xf numFmtId="0" fontId="5" fillId="3" borderId="9" xfId="0" applyFont="1" applyFill="1" applyBorder="1" applyProtection="1">
      <protection locked="0"/>
    </xf>
    <xf numFmtId="0" fontId="20" fillId="0" borderId="18" xfId="0" applyFont="1" applyBorder="1"/>
    <xf numFmtId="0" fontId="21" fillId="0" borderId="13" xfId="0" applyFont="1" applyBorder="1"/>
    <xf numFmtId="169" fontId="0" fillId="0" borderId="0" xfId="0" quotePrefix="1" applyNumberFormat="1"/>
    <xf numFmtId="0" fontId="22" fillId="0" borderId="16" xfId="0" applyFont="1" applyBorder="1"/>
    <xf numFmtId="0" fontId="22" fillId="0" borderId="0" xfId="0" applyFont="1"/>
    <xf numFmtId="14" fontId="22" fillId="0" borderId="0" xfId="0" applyNumberFormat="1" applyFont="1"/>
    <xf numFmtId="41" fontId="3" fillId="0" borderId="8" xfId="0" applyNumberFormat="1" applyFont="1" applyBorder="1" applyProtection="1">
      <protection hidden="1"/>
    </xf>
    <xf numFmtId="0" fontId="3" fillId="0" borderId="47" xfId="0" applyFont="1" applyBorder="1"/>
    <xf numFmtId="0" fontId="3" fillId="0" borderId="48" xfId="0" applyFont="1" applyBorder="1"/>
    <xf numFmtId="0" fontId="3" fillId="0" borderId="48" xfId="0" applyFont="1" applyBorder="1" applyAlignment="1">
      <alignment horizontal="center"/>
    </xf>
    <xf numFmtId="170" fontId="3" fillId="0" borderId="49" xfId="1" applyNumberFormat="1" applyFont="1" applyBorder="1" applyProtection="1">
      <protection locked="0"/>
    </xf>
    <xf numFmtId="0" fontId="3" fillId="0" borderId="50" xfId="0" applyFont="1" applyBorder="1"/>
    <xf numFmtId="0" fontId="3" fillId="0" borderId="8" xfId="0" applyFont="1" applyBorder="1"/>
    <xf numFmtId="170" fontId="3" fillId="0" borderId="51" xfId="0" applyNumberFormat="1" applyFont="1" applyBorder="1" applyProtection="1">
      <protection hidden="1"/>
    </xf>
    <xf numFmtId="0" fontId="3" fillId="0" borderId="2" xfId="0" applyFont="1" applyBorder="1" applyAlignment="1" applyProtection="1">
      <alignment horizontal="center"/>
      <protection hidden="1"/>
    </xf>
    <xf numFmtId="0" fontId="3" fillId="0" borderId="0" xfId="0" applyFont="1" applyAlignment="1" applyProtection="1">
      <alignment horizontal="left"/>
      <protection hidden="1"/>
    </xf>
    <xf numFmtId="14" fontId="3" fillId="0" borderId="0" xfId="0" applyNumberFormat="1" applyFont="1" applyAlignment="1" applyProtection="1">
      <alignment horizontal="right"/>
      <protection hidden="1"/>
    </xf>
    <xf numFmtId="0" fontId="3" fillId="0" borderId="0" xfId="0" applyFont="1" applyProtection="1">
      <protection hidden="1"/>
    </xf>
    <xf numFmtId="14" fontId="3" fillId="0" borderId="0" xfId="0" applyNumberFormat="1" applyFont="1" applyAlignment="1">
      <alignment horizontal="right"/>
    </xf>
    <xf numFmtId="169" fontId="0" fillId="0" borderId="0" xfId="0" applyNumberFormat="1"/>
    <xf numFmtId="43" fontId="2" fillId="0" borderId="20" xfId="0" applyNumberFormat="1" applyFont="1" applyBorder="1" applyProtection="1">
      <protection hidden="1"/>
    </xf>
    <xf numFmtId="49" fontId="3" fillId="0" borderId="0" xfId="0" applyNumberFormat="1" applyFont="1" applyAlignment="1">
      <alignment horizontal="left" vertical="center"/>
    </xf>
    <xf numFmtId="0" fontId="3" fillId="2" borderId="0" xfId="0" applyFont="1" applyFill="1"/>
    <xf numFmtId="0" fontId="3" fillId="0" borderId="0" xfId="7" applyFont="1"/>
    <xf numFmtId="0" fontId="3" fillId="0" borderId="2" xfId="7" applyFont="1" applyBorder="1"/>
    <xf numFmtId="0" fontId="3" fillId="0" borderId="0" xfId="7" applyFont="1" applyAlignment="1">
      <alignment horizontal="center"/>
    </xf>
    <xf numFmtId="49" fontId="3" fillId="0" borderId="0" xfId="7" applyNumberFormat="1" applyFont="1" applyAlignment="1">
      <alignment horizontal="left"/>
    </xf>
    <xf numFmtId="0" fontId="3" fillId="0" borderId="0" xfId="7" applyFont="1" applyProtection="1">
      <protection locked="0"/>
    </xf>
    <xf numFmtId="49" fontId="3" fillId="0" borderId="0" xfId="0" applyNumberFormat="1" applyFont="1" applyAlignment="1">
      <alignment horizontal="right"/>
    </xf>
    <xf numFmtId="0" fontId="6" fillId="0" borderId="0" xfId="0" applyFont="1" applyAlignment="1">
      <alignment horizontal="left"/>
    </xf>
    <xf numFmtId="0" fontId="11" fillId="0" borderId="0" xfId="0" applyFont="1"/>
    <xf numFmtId="0" fontId="11" fillId="0" borderId="15" xfId="0" applyFont="1" applyBorder="1"/>
    <xf numFmtId="0" fontId="11" fillId="0" borderId="2" xfId="0" applyFont="1" applyBorder="1"/>
    <xf numFmtId="0" fontId="6" fillId="0" borderId="0" xfId="0" applyFont="1" applyAlignment="1">
      <alignment horizontal="center"/>
    </xf>
    <xf numFmtId="0" fontId="9" fillId="0" borderId="0" xfId="0" applyFont="1" applyAlignment="1">
      <alignment horizontal="center"/>
    </xf>
    <xf numFmtId="0" fontId="11" fillId="0" borderId="0" xfId="0" applyFont="1" applyAlignment="1">
      <alignment horizontal="right"/>
    </xf>
    <xf numFmtId="0" fontId="5" fillId="0" borderId="0" xfId="0" applyFont="1" applyAlignment="1" applyProtection="1">
      <alignment horizontal="right"/>
      <protection locked="0"/>
    </xf>
    <xf numFmtId="0" fontId="3" fillId="4" borderId="0" xfId="0" applyFont="1" applyFill="1" applyProtection="1">
      <protection locked="0"/>
    </xf>
    <xf numFmtId="0" fontId="3" fillId="4" borderId="2" xfId="0" applyFont="1" applyFill="1" applyBorder="1" applyProtection="1">
      <protection locked="0"/>
    </xf>
    <xf numFmtId="41" fontId="3" fillId="4" borderId="2" xfId="0" applyNumberFormat="1" applyFont="1" applyFill="1" applyBorder="1" applyProtection="1">
      <protection locked="0"/>
    </xf>
    <xf numFmtId="41" fontId="3" fillId="4" borderId="20" xfId="0" applyNumberFormat="1" applyFont="1" applyFill="1" applyBorder="1" applyProtection="1">
      <protection locked="0"/>
    </xf>
    <xf numFmtId="1" fontId="11" fillId="4" borderId="6" xfId="1" applyNumberFormat="1" applyFont="1" applyFill="1" applyBorder="1" applyProtection="1">
      <protection locked="0"/>
    </xf>
    <xf numFmtId="172" fontId="11" fillId="4" borderId="6" xfId="9" applyNumberFormat="1" applyFill="1" applyBorder="1" applyAlignment="1" applyProtection="1">
      <alignment horizontal="center"/>
      <protection locked="0"/>
    </xf>
    <xf numFmtId="1" fontId="11" fillId="4" borderId="6" xfId="9" applyNumberFormat="1" applyFill="1" applyBorder="1" applyProtection="1">
      <protection locked="0"/>
    </xf>
    <xf numFmtId="0" fontId="6" fillId="4" borderId="0" xfId="9" applyFont="1" applyFill="1" applyProtection="1">
      <protection locked="0"/>
    </xf>
    <xf numFmtId="0" fontId="11" fillId="4" borderId="0" xfId="9" applyFill="1" applyProtection="1">
      <protection locked="0"/>
    </xf>
    <xf numFmtId="1" fontId="11" fillId="4" borderId="0" xfId="9" applyNumberFormat="1" applyFill="1" applyProtection="1">
      <protection locked="0"/>
    </xf>
    <xf numFmtId="172" fontId="11" fillId="4" borderId="0" xfId="9" applyNumberFormat="1" applyFill="1" applyProtection="1">
      <protection locked="0"/>
    </xf>
    <xf numFmtId="0" fontId="18" fillId="4" borderId="0" xfId="9" applyFont="1" applyFill="1" applyProtection="1">
      <protection locked="0"/>
    </xf>
    <xf numFmtId="172" fontId="11" fillId="4" borderId="0" xfId="9" applyNumberFormat="1" applyFill="1" applyAlignment="1" applyProtection="1">
      <alignment horizontal="right"/>
      <protection locked="0"/>
    </xf>
    <xf numFmtId="1" fontId="11" fillId="4" borderId="0" xfId="9" applyNumberFormat="1" applyFill="1" applyAlignment="1" applyProtection="1">
      <alignment horizontal="right"/>
      <protection locked="0"/>
    </xf>
    <xf numFmtId="1" fontId="11" fillId="4" borderId="0" xfId="9" quotePrefix="1" applyNumberFormat="1" applyFill="1" applyAlignment="1" applyProtection="1">
      <alignment horizontal="right"/>
      <protection hidden="1"/>
    </xf>
    <xf numFmtId="0" fontId="11" fillId="4" borderId="18" xfId="9" applyFill="1" applyBorder="1" applyProtection="1">
      <protection locked="0"/>
    </xf>
    <xf numFmtId="0" fontId="11" fillId="4" borderId="13" xfId="9" applyFill="1" applyBorder="1" applyProtection="1">
      <protection locked="0"/>
    </xf>
    <xf numFmtId="1" fontId="11" fillId="4" borderId="18" xfId="9" quotePrefix="1" applyNumberFormat="1" applyFill="1" applyBorder="1" applyAlignment="1" applyProtection="1">
      <alignment horizontal="center"/>
      <protection locked="0"/>
    </xf>
    <xf numFmtId="172" fontId="11" fillId="4" borderId="18" xfId="9" quotePrefix="1" applyNumberFormat="1" applyFill="1" applyBorder="1" applyAlignment="1" applyProtection="1">
      <alignment horizontal="center"/>
      <protection locked="0"/>
    </xf>
    <xf numFmtId="1" fontId="11" fillId="4" borderId="3" xfId="9" quotePrefix="1" applyNumberFormat="1" applyFill="1" applyBorder="1" applyAlignment="1" applyProtection="1">
      <alignment horizontal="center"/>
      <protection locked="0"/>
    </xf>
    <xf numFmtId="0" fontId="11" fillId="4" borderId="16" xfId="9" applyFill="1" applyBorder="1" applyProtection="1">
      <protection locked="0"/>
    </xf>
    <xf numFmtId="1" fontId="11" fillId="4" borderId="16" xfId="9" applyNumberFormat="1" applyFill="1" applyBorder="1" applyAlignment="1" applyProtection="1">
      <alignment horizontal="center"/>
      <protection locked="0"/>
    </xf>
    <xf numFmtId="172" fontId="11" fillId="4" borderId="16" xfId="9" quotePrefix="1" applyNumberFormat="1" applyFill="1" applyBorder="1" applyAlignment="1" applyProtection="1">
      <alignment horizontal="center"/>
      <protection locked="0"/>
    </xf>
    <xf numFmtId="1" fontId="11" fillId="4" borderId="5" xfId="9" applyNumberFormat="1" applyFill="1" applyBorder="1" applyAlignment="1" applyProtection="1">
      <alignment horizontal="center"/>
      <protection locked="0"/>
    </xf>
    <xf numFmtId="172" fontId="11" fillId="4" borderId="5" xfId="9" applyNumberFormat="1" applyFill="1" applyBorder="1" applyAlignment="1" applyProtection="1">
      <alignment horizontal="center"/>
      <protection locked="0"/>
    </xf>
    <xf numFmtId="1" fontId="11" fillId="4" borderId="0" xfId="9" applyNumberFormat="1" applyFill="1" applyAlignment="1" applyProtection="1">
      <alignment horizontal="center"/>
      <protection locked="0"/>
    </xf>
    <xf numFmtId="0" fontId="11" fillId="4" borderId="15" xfId="9" applyFill="1" applyBorder="1" applyProtection="1">
      <protection locked="0"/>
    </xf>
    <xf numFmtId="0" fontId="11" fillId="4" borderId="2" xfId="9" applyFill="1" applyBorder="1" applyProtection="1">
      <protection locked="0"/>
    </xf>
    <xf numFmtId="1" fontId="11" fillId="4" borderId="15" xfId="9" applyNumberFormat="1" applyFill="1" applyBorder="1" applyAlignment="1" applyProtection="1">
      <alignment horizontal="center"/>
      <protection locked="0"/>
    </xf>
    <xf numFmtId="172" fontId="11" fillId="4" borderId="15" xfId="9" applyNumberFormat="1" applyFill="1" applyBorder="1" applyAlignment="1" applyProtection="1">
      <alignment horizontal="center"/>
      <protection locked="0"/>
    </xf>
    <xf numFmtId="1" fontId="11" fillId="4" borderId="10" xfId="9" applyNumberFormat="1" applyFill="1" applyBorder="1" applyAlignment="1" applyProtection="1">
      <alignment horizontal="center"/>
      <protection locked="0"/>
    </xf>
    <xf numFmtId="0" fontId="18" fillId="4" borderId="18" xfId="9" applyFont="1" applyFill="1" applyBorder="1" applyProtection="1">
      <protection locked="0"/>
    </xf>
    <xf numFmtId="1" fontId="11" fillId="4" borderId="18" xfId="9" applyNumberFormat="1" applyFill="1" applyBorder="1" applyProtection="1">
      <protection locked="0"/>
    </xf>
    <xf numFmtId="172" fontId="11" fillId="4" borderId="18" xfId="9" applyNumberFormat="1" applyFill="1" applyBorder="1" applyProtection="1">
      <protection locked="0"/>
    </xf>
    <xf numFmtId="1" fontId="11" fillId="4" borderId="3" xfId="9" applyNumberFormat="1" applyFill="1" applyBorder="1" applyProtection="1">
      <protection locked="0"/>
    </xf>
    <xf numFmtId="0" fontId="11" fillId="4" borderId="16" xfId="9" applyFill="1" applyBorder="1" applyAlignment="1" applyProtection="1">
      <alignment horizontal="left" indent="1"/>
      <protection locked="0"/>
    </xf>
    <xf numFmtId="1" fontId="11" fillId="4" borderId="16" xfId="1" applyNumberFormat="1" applyFont="1" applyFill="1" applyBorder="1" applyProtection="1">
      <protection locked="0"/>
    </xf>
    <xf numFmtId="172" fontId="11" fillId="4" borderId="16" xfId="9" applyNumberFormat="1" applyFill="1" applyBorder="1" applyAlignment="1" applyProtection="1">
      <alignment horizontal="center"/>
      <protection locked="0"/>
    </xf>
    <xf numFmtId="1" fontId="11" fillId="4" borderId="16" xfId="9" applyNumberFormat="1" applyFill="1" applyBorder="1" applyProtection="1">
      <protection locked="0"/>
    </xf>
    <xf numFmtId="1" fontId="11" fillId="4" borderId="5" xfId="1" applyNumberFormat="1" applyFont="1" applyFill="1" applyBorder="1" applyProtection="1">
      <protection locked="0"/>
    </xf>
    <xf numFmtId="0" fontId="11" fillId="4" borderId="6" xfId="9" applyFill="1" applyBorder="1" applyProtection="1">
      <protection locked="0"/>
    </xf>
    <xf numFmtId="0" fontId="11" fillId="4" borderId="16" xfId="9" applyFill="1" applyBorder="1" applyAlignment="1" applyProtection="1">
      <alignment horizontal="left" indent="2"/>
      <protection locked="0"/>
    </xf>
    <xf numFmtId="172" fontId="11" fillId="4" borderId="16" xfId="9" applyNumberFormat="1" applyFill="1" applyBorder="1" applyProtection="1">
      <protection locked="0"/>
    </xf>
    <xf numFmtId="1" fontId="11" fillId="4" borderId="15" xfId="1" applyNumberFormat="1" applyFont="1" applyFill="1" applyBorder="1" applyProtection="1">
      <protection locked="0"/>
    </xf>
    <xf numFmtId="172" fontId="11" fillId="4" borderId="15" xfId="9" applyNumberFormat="1" applyFill="1" applyBorder="1" applyProtection="1">
      <protection locked="0"/>
    </xf>
    <xf numFmtId="1" fontId="11" fillId="4" borderId="15" xfId="9" applyNumberFormat="1" applyFill="1" applyBorder="1" applyProtection="1">
      <protection locked="0"/>
    </xf>
    <xf numFmtId="1" fontId="11" fillId="4" borderId="10" xfId="1" applyNumberFormat="1" applyFont="1" applyFill="1" applyBorder="1" applyProtection="1">
      <protection locked="0"/>
    </xf>
    <xf numFmtId="0" fontId="18" fillId="4" borderId="16" xfId="9" applyFont="1" applyFill="1" applyBorder="1" applyAlignment="1" applyProtection="1">
      <alignment horizontal="left" indent="2"/>
      <protection locked="0"/>
    </xf>
    <xf numFmtId="1" fontId="11" fillId="4" borderId="3" xfId="1" applyNumberFormat="1" applyFont="1" applyFill="1" applyBorder="1" applyProtection="1">
      <protection locked="0"/>
    </xf>
    <xf numFmtId="172" fontId="11" fillId="4" borderId="9" xfId="9" applyNumberFormat="1" applyFill="1" applyBorder="1" applyAlignment="1" applyProtection="1">
      <alignment horizontal="center"/>
      <protection locked="0"/>
    </xf>
    <xf numFmtId="1" fontId="18" fillId="4" borderId="3" xfId="1" applyNumberFormat="1" applyFont="1" applyFill="1" applyBorder="1" applyProtection="1">
      <protection locked="0"/>
    </xf>
    <xf numFmtId="1" fontId="18" fillId="4" borderId="18" xfId="9" applyNumberFormat="1" applyFont="1" applyFill="1" applyBorder="1" applyProtection="1">
      <protection locked="0"/>
    </xf>
    <xf numFmtId="1" fontId="18" fillId="4" borderId="10" xfId="1" applyNumberFormat="1" applyFont="1" applyFill="1" applyBorder="1" applyProtection="1">
      <protection locked="0"/>
    </xf>
    <xf numFmtId="172" fontId="18" fillId="4" borderId="15" xfId="9" applyNumberFormat="1" applyFont="1" applyFill="1" applyBorder="1" applyProtection="1">
      <protection locked="0"/>
    </xf>
    <xf numFmtId="1" fontId="18" fillId="4" borderId="15" xfId="9" applyNumberFormat="1" applyFont="1" applyFill="1" applyBorder="1" applyProtection="1">
      <protection locked="0"/>
    </xf>
    <xf numFmtId="1" fontId="18" fillId="4" borderId="0" xfId="1" applyNumberFormat="1" applyFont="1" applyFill="1" applyBorder="1" applyProtection="1">
      <protection locked="0"/>
    </xf>
    <xf numFmtId="172" fontId="18" fillId="4" borderId="0" xfId="9" applyNumberFormat="1" applyFont="1" applyFill="1" applyProtection="1">
      <protection locked="0"/>
    </xf>
    <xf numFmtId="1" fontId="18" fillId="4" borderId="0" xfId="9" applyNumberFormat="1" applyFont="1" applyFill="1" applyProtection="1">
      <protection locked="0"/>
    </xf>
    <xf numFmtId="0" fontId="8" fillId="4" borderId="0" xfId="9" applyFont="1" applyFill="1" applyProtection="1">
      <protection locked="0"/>
    </xf>
    <xf numFmtId="49" fontId="3" fillId="4" borderId="0" xfId="0" applyNumberFormat="1" applyFont="1" applyFill="1" applyAlignment="1">
      <alignment horizontal="left"/>
    </xf>
    <xf numFmtId="0" fontId="3" fillId="4" borderId="0" xfId="0" applyFont="1" applyFill="1"/>
    <xf numFmtId="43" fontId="3" fillId="4" borderId="2" xfId="0" applyNumberFormat="1" applyFont="1" applyFill="1" applyBorder="1" applyProtection="1">
      <protection locked="0"/>
    </xf>
    <xf numFmtId="43" fontId="3" fillId="4" borderId="2" xfId="0" applyNumberFormat="1" applyFont="1" applyFill="1" applyBorder="1" applyAlignment="1" applyProtection="1">
      <alignment horizontal="center"/>
      <protection locked="0"/>
    </xf>
    <xf numFmtId="43" fontId="3" fillId="4" borderId="0" xfId="0" applyNumberFormat="1" applyFont="1" applyFill="1" applyProtection="1">
      <protection locked="0"/>
    </xf>
    <xf numFmtId="43" fontId="3" fillId="4" borderId="0" xfId="0" applyNumberFormat="1" applyFont="1" applyFill="1" applyAlignment="1">
      <alignment horizontal="center"/>
    </xf>
    <xf numFmtId="0" fontId="3" fillId="4" borderId="0" xfId="0" applyFont="1" applyFill="1" applyAlignment="1">
      <alignment horizontal="left"/>
    </xf>
    <xf numFmtId="0" fontId="3" fillId="4" borderId="0" xfId="0" quotePrefix="1" applyFont="1" applyFill="1"/>
    <xf numFmtId="43" fontId="3" fillId="4" borderId="2" xfId="0" applyNumberFormat="1" applyFont="1" applyFill="1" applyBorder="1" applyAlignment="1" applyProtection="1">
      <alignment horizontal="center"/>
      <protection hidden="1"/>
    </xf>
    <xf numFmtId="0" fontId="2" fillId="4" borderId="0" xfId="0" applyFont="1" applyFill="1"/>
    <xf numFmtId="41" fontId="3" fillId="4" borderId="22" xfId="0" applyNumberFormat="1" applyFont="1" applyFill="1" applyBorder="1" applyProtection="1">
      <protection locked="0"/>
    </xf>
    <xf numFmtId="41" fontId="3" fillId="4" borderId="0" xfId="0" applyNumberFormat="1" applyFont="1" applyFill="1" applyProtection="1">
      <protection hidden="1"/>
    </xf>
    <xf numFmtId="41" fontId="3" fillId="4" borderId="2" xfId="0" applyNumberFormat="1" applyFont="1" applyFill="1" applyBorder="1" applyProtection="1">
      <protection hidden="1"/>
    </xf>
    <xf numFmtId="49" fontId="2" fillId="4" borderId="0" xfId="0" applyNumberFormat="1" applyFont="1" applyFill="1" applyAlignment="1">
      <alignment horizontal="left"/>
    </xf>
    <xf numFmtId="170" fontId="3" fillId="4" borderId="2" xfId="1" applyNumberFormat="1" applyFont="1" applyFill="1" applyBorder="1" applyProtection="1">
      <protection locked="0"/>
    </xf>
    <xf numFmtId="41" fontId="3" fillId="4" borderId="8" xfId="0" applyNumberFormat="1" applyFont="1" applyFill="1" applyBorder="1" applyProtection="1">
      <protection hidden="1"/>
    </xf>
    <xf numFmtId="0" fontId="2" fillId="4" borderId="21" xfId="0" applyFont="1" applyFill="1" applyBorder="1" applyAlignment="1" applyProtection="1">
      <alignment horizontal="center"/>
      <protection locked="0"/>
    </xf>
    <xf numFmtId="0" fontId="2" fillId="4" borderId="46" xfId="0" applyFont="1" applyFill="1" applyBorder="1" applyAlignment="1" applyProtection="1">
      <alignment horizontal="center"/>
      <protection locked="0"/>
    </xf>
    <xf numFmtId="0" fontId="3" fillId="4" borderId="0" xfId="0" applyFont="1" applyFill="1" applyProtection="1">
      <protection hidden="1"/>
    </xf>
    <xf numFmtId="41" fontId="3" fillId="4" borderId="1" xfId="0" applyNumberFormat="1" applyFont="1" applyFill="1" applyBorder="1" applyProtection="1">
      <protection hidden="1"/>
    </xf>
    <xf numFmtId="49" fontId="3" fillId="4" borderId="1" xfId="0" applyNumberFormat="1" applyFont="1" applyFill="1" applyBorder="1" applyAlignment="1">
      <alignment horizontal="left"/>
    </xf>
    <xf numFmtId="0" fontId="3" fillId="4" borderId="1" xfId="0" applyFont="1" applyFill="1" applyBorder="1"/>
    <xf numFmtId="41" fontId="5" fillId="6" borderId="2" xfId="0" applyNumberFormat="1" applyFont="1" applyFill="1" applyBorder="1"/>
    <xf numFmtId="41" fontId="5" fillId="6" borderId="9" xfId="0" applyNumberFormat="1" applyFont="1" applyFill="1" applyBorder="1"/>
    <xf numFmtId="41" fontId="5" fillId="6" borderId="4" xfId="0" applyNumberFormat="1" applyFont="1" applyFill="1" applyBorder="1"/>
    <xf numFmtId="41" fontId="5" fillId="6" borderId="32" xfId="0" applyNumberFormat="1" applyFont="1" applyFill="1" applyBorder="1"/>
    <xf numFmtId="41" fontId="5" fillId="6" borderId="7" xfId="0" applyNumberFormat="1" applyFont="1" applyFill="1" applyBorder="1"/>
    <xf numFmtId="41" fontId="5" fillId="6" borderId="25" xfId="0" applyNumberFormat="1" applyFont="1" applyFill="1" applyBorder="1"/>
    <xf numFmtId="41" fontId="5" fillId="6" borderId="6" xfId="0" applyNumberFormat="1" applyFont="1" applyFill="1" applyBorder="1"/>
    <xf numFmtId="41" fontId="5" fillId="6" borderId="26" xfId="0" applyNumberFormat="1" applyFont="1" applyFill="1" applyBorder="1"/>
    <xf numFmtId="41" fontId="5" fillId="6" borderId="27" xfId="0" applyNumberFormat="1" applyFont="1" applyFill="1" applyBorder="1"/>
    <xf numFmtId="41" fontId="5" fillId="6" borderId="23" xfId="0" applyNumberFormat="1" applyFont="1" applyFill="1" applyBorder="1"/>
    <xf numFmtId="0" fontId="5" fillId="6" borderId="0" xfId="0" applyFont="1" applyFill="1"/>
    <xf numFmtId="0" fontId="5" fillId="6" borderId="4" xfId="0" applyFont="1" applyFill="1" applyBorder="1"/>
    <xf numFmtId="0" fontId="5" fillId="6" borderId="4" xfId="0" quotePrefix="1" applyFont="1" applyFill="1" applyBorder="1" applyAlignment="1">
      <alignment horizontal="center"/>
    </xf>
    <xf numFmtId="0" fontId="5" fillId="6" borderId="6" xfId="0" quotePrefix="1" applyFont="1" applyFill="1" applyBorder="1" applyAlignment="1">
      <alignment horizontal="center"/>
    </xf>
    <xf numFmtId="0" fontId="5" fillId="6" borderId="3" xfId="0" quotePrefix="1" applyFont="1" applyFill="1" applyBorder="1" applyAlignment="1">
      <alignment horizontal="center"/>
    </xf>
    <xf numFmtId="0" fontId="5" fillId="6" borderId="0" xfId="0" quotePrefix="1" applyFont="1" applyFill="1" applyAlignment="1">
      <alignment horizontal="center"/>
    </xf>
    <xf numFmtId="0" fontId="5" fillId="6" borderId="6" xfId="0" applyFont="1" applyFill="1" applyBorder="1"/>
    <xf numFmtId="0" fontId="5" fillId="6" borderId="6" xfId="0" applyFont="1" applyFill="1" applyBorder="1" applyAlignment="1">
      <alignment horizontal="center"/>
    </xf>
    <xf numFmtId="0" fontId="8" fillId="6" borderId="6" xfId="0" applyFont="1" applyFill="1" applyBorder="1" applyAlignment="1">
      <alignment horizontal="center"/>
    </xf>
    <xf numFmtId="0" fontId="5" fillId="6" borderId="5" xfId="0" applyFont="1" applyFill="1" applyBorder="1"/>
    <xf numFmtId="0" fontId="5" fillId="6" borderId="0" xfId="0" applyFont="1" applyFill="1" applyAlignment="1">
      <alignment horizontal="left"/>
    </xf>
    <xf numFmtId="0" fontId="5" fillId="6" borderId="5" xfId="0" applyFont="1" applyFill="1" applyBorder="1" applyAlignment="1">
      <alignment horizontal="left"/>
    </xf>
    <xf numFmtId="0" fontId="5" fillId="6" borderId="0" xfId="0" applyFont="1" applyFill="1" applyAlignment="1">
      <alignment horizontal="center"/>
    </xf>
    <xf numFmtId="0" fontId="5" fillId="6" borderId="8" xfId="0" applyFont="1" applyFill="1" applyBorder="1"/>
    <xf numFmtId="0" fontId="5" fillId="6" borderId="7" xfId="0" quotePrefix="1" applyFont="1" applyFill="1" applyBorder="1" applyAlignment="1">
      <alignment horizontal="center"/>
    </xf>
    <xf numFmtId="0" fontId="5" fillId="6" borderId="7" xfId="0" applyFont="1" applyFill="1" applyBorder="1" applyAlignment="1">
      <alignment horizontal="center"/>
    </xf>
    <xf numFmtId="0" fontId="8" fillId="6" borderId="7" xfId="0" applyFont="1" applyFill="1" applyBorder="1" applyAlignment="1">
      <alignment horizontal="center"/>
    </xf>
    <xf numFmtId="0" fontId="5" fillId="6" borderId="14" xfId="0" applyFont="1" applyFill="1" applyBorder="1" applyAlignment="1">
      <alignment horizontal="center"/>
    </xf>
    <xf numFmtId="0" fontId="5" fillId="6" borderId="8" xfId="0" applyFont="1" applyFill="1" applyBorder="1" applyAlignment="1">
      <alignment horizontal="center"/>
    </xf>
    <xf numFmtId="0" fontId="8" fillId="6" borderId="20" xfId="0" applyFont="1" applyFill="1" applyBorder="1"/>
    <xf numFmtId="0" fontId="5" fillId="6" borderId="23" xfId="0" applyFont="1" applyFill="1" applyBorder="1"/>
    <xf numFmtId="41" fontId="5" fillId="6" borderId="13" xfId="0" applyNumberFormat="1" applyFont="1" applyFill="1" applyBorder="1"/>
    <xf numFmtId="0" fontId="5" fillId="6" borderId="2" xfId="0" applyFont="1" applyFill="1" applyBorder="1"/>
    <xf numFmtId="41" fontId="5" fillId="6" borderId="20" xfId="0" applyNumberFormat="1" applyFont="1" applyFill="1" applyBorder="1"/>
    <xf numFmtId="0" fontId="5" fillId="6" borderId="9" xfId="0" applyFont="1" applyFill="1" applyBorder="1"/>
    <xf numFmtId="0" fontId="8" fillId="6" borderId="9" xfId="0" applyFont="1" applyFill="1" applyBorder="1"/>
    <xf numFmtId="0" fontId="5" fillId="6" borderId="11" xfId="0" applyFont="1" applyFill="1" applyBorder="1"/>
    <xf numFmtId="0" fontId="8" fillId="6" borderId="7" xfId="0" applyFont="1" applyFill="1" applyBorder="1"/>
    <xf numFmtId="41" fontId="5" fillId="6" borderId="8" xfId="0" applyNumberFormat="1" applyFont="1" applyFill="1" applyBorder="1"/>
    <xf numFmtId="0" fontId="8" fillId="6" borderId="24" xfId="0" applyFont="1" applyFill="1" applyBorder="1"/>
    <xf numFmtId="0" fontId="5" fillId="6" borderId="25" xfId="0" applyFont="1" applyFill="1" applyBorder="1"/>
    <xf numFmtId="41" fontId="5" fillId="6" borderId="24" xfId="0" applyNumberFormat="1" applyFont="1" applyFill="1" applyBorder="1"/>
    <xf numFmtId="0" fontId="8" fillId="6" borderId="2" xfId="0" applyFont="1" applyFill="1" applyBorder="1"/>
    <xf numFmtId="41" fontId="5" fillId="6" borderId="0" xfId="0" applyNumberFormat="1" applyFont="1" applyFill="1"/>
    <xf numFmtId="41" fontId="5" fillId="6" borderId="10" xfId="0" applyNumberFormat="1" applyFont="1" applyFill="1" applyBorder="1"/>
    <xf numFmtId="0" fontId="5" fillId="6" borderId="24" xfId="0" applyFont="1" applyFill="1" applyBorder="1"/>
    <xf numFmtId="0" fontId="8" fillId="6" borderId="25" xfId="0" applyFont="1" applyFill="1" applyBorder="1"/>
    <xf numFmtId="0" fontId="5" fillId="6" borderId="28" xfId="0" applyFont="1" applyFill="1" applyBorder="1"/>
    <xf numFmtId="0" fontId="8" fillId="6" borderId="26" xfId="0" applyFont="1" applyFill="1" applyBorder="1"/>
    <xf numFmtId="41" fontId="5" fillId="6" borderId="28" xfId="0" applyNumberFormat="1" applyFont="1" applyFill="1" applyBorder="1"/>
    <xf numFmtId="0" fontId="8" fillId="6" borderId="1" xfId="0" applyFont="1" applyFill="1" applyBorder="1"/>
    <xf numFmtId="0" fontId="5" fillId="6" borderId="27" xfId="0" applyFont="1" applyFill="1" applyBorder="1"/>
    <xf numFmtId="41" fontId="5" fillId="6" borderId="1" xfId="0" applyNumberFormat="1" applyFont="1" applyFill="1" applyBorder="1"/>
    <xf numFmtId="37" fontId="5" fillId="6" borderId="12" xfId="0" applyNumberFormat="1" applyFont="1" applyFill="1" applyBorder="1" applyAlignment="1">
      <alignment horizontal="center" wrapText="1"/>
    </xf>
    <xf numFmtId="37" fontId="5" fillId="6" borderId="11" xfId="0" applyNumberFormat="1" applyFont="1" applyFill="1" applyBorder="1" applyAlignment="1">
      <alignment horizontal="center" wrapText="1"/>
    </xf>
    <xf numFmtId="0" fontId="8" fillId="6" borderId="28" xfId="0" applyFont="1" applyFill="1" applyBorder="1" applyAlignment="1">
      <alignment horizontal="left"/>
    </xf>
    <xf numFmtId="0" fontId="5" fillId="6" borderId="26" xfId="0" applyFont="1" applyFill="1" applyBorder="1"/>
    <xf numFmtId="0" fontId="5" fillId="6" borderId="2" xfId="0" applyFont="1" applyFill="1" applyBorder="1" applyAlignment="1">
      <alignment horizontal="left"/>
    </xf>
    <xf numFmtId="49" fontId="5" fillId="6" borderId="2" xfId="0" applyNumberFormat="1" applyFont="1" applyFill="1" applyBorder="1" applyAlignment="1">
      <alignment horizontal="left"/>
    </xf>
    <xf numFmtId="0" fontId="5" fillId="6" borderId="2" xfId="0" applyFont="1" applyFill="1" applyBorder="1" applyAlignment="1">
      <alignment horizontal="left" vertical="top"/>
    </xf>
    <xf numFmtId="0" fontId="5" fillId="6" borderId="9" xfId="0" applyFont="1" applyFill="1" applyBorder="1" applyAlignment="1">
      <alignment wrapText="1"/>
    </xf>
    <xf numFmtId="0" fontId="5" fillId="6" borderId="9" xfId="0" applyFont="1" applyFill="1" applyBorder="1" applyAlignment="1">
      <alignment horizontal="left"/>
    </xf>
    <xf numFmtId="0" fontId="5" fillId="6" borderId="8" xfId="0" applyFont="1" applyFill="1" applyBorder="1" applyAlignment="1">
      <alignment horizontal="left"/>
    </xf>
    <xf numFmtId="0" fontId="8" fillId="6" borderId="7" xfId="0" applyFont="1" applyFill="1" applyBorder="1" applyAlignment="1">
      <alignment horizontal="left"/>
    </xf>
    <xf numFmtId="0" fontId="8" fillId="6" borderId="24" xfId="0" applyFont="1" applyFill="1" applyBorder="1" applyAlignment="1">
      <alignment horizontal="left"/>
    </xf>
    <xf numFmtId="0" fontId="5" fillId="6" borderId="20" xfId="0" applyFont="1" applyFill="1" applyBorder="1" applyAlignment="1">
      <alignment horizontal="left"/>
    </xf>
    <xf numFmtId="0" fontId="10" fillId="6" borderId="23" xfId="0" applyFont="1" applyFill="1" applyBorder="1"/>
    <xf numFmtId="0" fontId="8" fillId="6" borderId="8" xfId="0" applyFont="1" applyFill="1" applyBorder="1" applyAlignment="1">
      <alignment horizontal="left"/>
    </xf>
    <xf numFmtId="0" fontId="5" fillId="6" borderId="7" xfId="0" applyFont="1" applyFill="1" applyBorder="1"/>
    <xf numFmtId="0" fontId="5" fillId="6" borderId="24" xfId="0" applyFont="1" applyFill="1" applyBorder="1" applyAlignment="1">
      <alignment horizontal="left"/>
    </xf>
    <xf numFmtId="0" fontId="8" fillId="6" borderId="29" xfId="0" applyFont="1" applyFill="1" applyBorder="1" applyAlignment="1">
      <alignment horizontal="left"/>
    </xf>
    <xf numFmtId="0" fontId="5" fillId="6" borderId="30" xfId="0" applyFont="1" applyFill="1" applyBorder="1"/>
    <xf numFmtId="41" fontId="5" fillId="6" borderId="30" xfId="0" applyNumberFormat="1" applyFont="1" applyFill="1" applyBorder="1"/>
    <xf numFmtId="41" fontId="5" fillId="6" borderId="29" xfId="0" applyNumberFormat="1" applyFont="1" applyFill="1" applyBorder="1"/>
    <xf numFmtId="173" fontId="3" fillId="7" borderId="0" xfId="3" applyNumberFormat="1" applyFont="1" applyFill="1" applyProtection="1">
      <protection locked="0"/>
    </xf>
    <xf numFmtId="173" fontId="3" fillId="7" borderId="2" xfId="3" applyNumberFormat="1" applyFont="1" applyFill="1" applyBorder="1" applyProtection="1">
      <protection locked="0"/>
    </xf>
    <xf numFmtId="173" fontId="2" fillId="7" borderId="2" xfId="3" applyNumberFormat="1" applyFont="1" applyFill="1" applyBorder="1" applyProtection="1">
      <protection locked="0"/>
    </xf>
    <xf numFmtId="173" fontId="5" fillId="0" borderId="6" xfId="3" applyNumberFormat="1" applyFont="1" applyBorder="1" applyProtection="1"/>
    <xf numFmtId="173" fontId="5" fillId="0" borderId="0" xfId="3" applyNumberFormat="1" applyFont="1" applyProtection="1"/>
    <xf numFmtId="173" fontId="5" fillId="0" borderId="32" xfId="3" applyNumberFormat="1" applyFont="1" applyBorder="1" applyProtection="1"/>
    <xf numFmtId="173" fontId="5" fillId="0" borderId="23" xfId="3" applyNumberFormat="1" applyFont="1" applyBorder="1" applyProtection="1"/>
    <xf numFmtId="173" fontId="5" fillId="0" borderId="20" xfId="3" applyNumberFormat="1" applyFont="1" applyBorder="1" applyProtection="1"/>
    <xf numFmtId="173" fontId="5" fillId="0" borderId="9" xfId="3" applyNumberFormat="1" applyFont="1" applyBorder="1" applyProtection="1"/>
    <xf numFmtId="173" fontId="5" fillId="0" borderId="2" xfId="3" applyNumberFormat="1" applyFont="1" applyBorder="1" applyProtection="1"/>
    <xf numFmtId="173" fontId="5" fillId="0" borderId="9" xfId="3" applyNumberFormat="1" applyFont="1" applyBorder="1" applyAlignment="1" applyProtection="1">
      <alignment horizontal="center" wrapText="1"/>
    </xf>
    <xf numFmtId="173" fontId="5" fillId="0" borderId="2" xfId="3" applyNumberFormat="1" applyFont="1" applyBorder="1" applyAlignment="1" applyProtection="1">
      <alignment horizontal="center" wrapText="1"/>
    </xf>
    <xf numFmtId="173" fontId="5" fillId="0" borderId="10" xfId="3" applyNumberFormat="1" applyFont="1" applyBorder="1" applyProtection="1"/>
    <xf numFmtId="173" fontId="5" fillId="0" borderId="0" xfId="3" applyNumberFormat="1" applyFont="1" applyBorder="1" applyProtection="1"/>
    <xf numFmtId="173" fontId="5" fillId="8" borderId="9" xfId="3" applyNumberFormat="1" applyFont="1" applyFill="1" applyBorder="1" applyProtection="1"/>
    <xf numFmtId="173" fontId="5" fillId="8" borderId="2" xfId="3" applyNumberFormat="1" applyFont="1" applyFill="1" applyBorder="1" applyProtection="1"/>
    <xf numFmtId="0" fontId="28" fillId="0" borderId="0" xfId="0" applyFont="1"/>
    <xf numFmtId="0" fontId="5" fillId="0" borderId="0" xfId="8" applyFont="1"/>
    <xf numFmtId="0" fontId="8" fillId="0" borderId="0" xfId="8" applyFont="1" applyAlignment="1">
      <alignment horizontal="right"/>
    </xf>
    <xf numFmtId="0" fontId="9" fillId="0" borderId="0" xfId="8"/>
    <xf numFmtId="0" fontId="8" fillId="0" borderId="0" xfId="10" applyFont="1" applyAlignment="1" applyProtection="1">
      <alignment horizontal="right"/>
    </xf>
    <xf numFmtId="0" fontId="23" fillId="0" borderId="0" xfId="8" applyFont="1"/>
    <xf numFmtId="0" fontId="3" fillId="0" borderId="0" xfId="8" applyFont="1"/>
    <xf numFmtId="0" fontId="1" fillId="0" borderId="0" xfId="8" applyFont="1"/>
    <xf numFmtId="0" fontId="6" fillId="0" borderId="0" xfId="8" applyFont="1" applyAlignment="1">
      <alignment horizontal="center"/>
    </xf>
    <xf numFmtId="0" fontId="6" fillId="0" borderId="0" xfId="8" applyFont="1" applyAlignment="1">
      <alignment horizontal="right"/>
    </xf>
    <xf numFmtId="173" fontId="23" fillId="0" borderId="0" xfId="4" applyNumberFormat="1" applyFont="1" applyBorder="1" applyProtection="1"/>
    <xf numFmtId="0" fontId="11" fillId="0" borderId="0" xfId="10" applyAlignment="1" applyProtection="1">
      <alignment horizontal="right"/>
    </xf>
    <xf numFmtId="0" fontId="11" fillId="0" borderId="0" xfId="8" applyFont="1" applyAlignment="1">
      <alignment horizontal="right"/>
    </xf>
    <xf numFmtId="0" fontId="9" fillId="7" borderId="0" xfId="8" applyFill="1" applyProtection="1">
      <protection locked="0"/>
    </xf>
    <xf numFmtId="0" fontId="11" fillId="7" borderId="0" xfId="10" applyFill="1" applyAlignment="1" applyProtection="1">
      <alignment horizontal="right"/>
      <protection locked="0"/>
    </xf>
    <xf numFmtId="0" fontId="3" fillId="7" borderId="23" xfId="8" applyFont="1" applyFill="1" applyBorder="1" applyProtection="1">
      <protection locked="0"/>
    </xf>
    <xf numFmtId="14" fontId="3" fillId="7" borderId="32" xfId="8" applyNumberFormat="1" applyFont="1" applyFill="1" applyBorder="1" applyProtection="1">
      <protection locked="0"/>
    </xf>
    <xf numFmtId="173" fontId="3" fillId="7" borderId="32" xfId="3" applyNumberFormat="1" applyFont="1" applyFill="1" applyBorder="1" applyProtection="1">
      <protection locked="0"/>
    </xf>
    <xf numFmtId="173" fontId="23" fillId="7" borderId="32" xfId="3" applyNumberFormat="1" applyFont="1" applyFill="1" applyBorder="1" applyProtection="1">
      <protection locked="0"/>
    </xf>
    <xf numFmtId="0" fontId="3" fillId="7" borderId="32" xfId="8" applyFont="1" applyFill="1" applyBorder="1" applyProtection="1">
      <protection locked="0"/>
    </xf>
    <xf numFmtId="0" fontId="2" fillId="7" borderId="23" xfId="8" applyFont="1" applyFill="1" applyBorder="1" applyAlignment="1" applyProtection="1">
      <alignment horizontal="right"/>
      <protection locked="0"/>
    </xf>
    <xf numFmtId="0" fontId="0" fillId="7" borderId="0" xfId="0" applyFill="1" applyProtection="1">
      <protection locked="0"/>
    </xf>
    <xf numFmtId="14" fontId="11" fillId="0" borderId="0" xfId="10" applyNumberFormat="1" applyAlignment="1" applyProtection="1">
      <alignment horizontal="right"/>
    </xf>
    <xf numFmtId="170" fontId="3" fillId="7" borderId="32" xfId="1" applyNumberFormat="1" applyFont="1" applyFill="1" applyBorder="1" applyProtection="1">
      <protection locked="0"/>
    </xf>
    <xf numFmtId="173" fontId="16" fillId="4" borderId="39" xfId="3" applyNumberFormat="1" applyFont="1" applyFill="1" applyBorder="1" applyProtection="1"/>
    <xf numFmtId="173" fontId="5" fillId="7" borderId="27" xfId="3" applyNumberFormat="1" applyFont="1" applyFill="1" applyBorder="1" applyAlignment="1" applyProtection="1">
      <alignment horizontal="center" wrapText="1"/>
      <protection locked="0"/>
    </xf>
    <xf numFmtId="173" fontId="5" fillId="4" borderId="39" xfId="3" applyNumberFormat="1" applyFont="1" applyFill="1" applyBorder="1" applyProtection="1"/>
    <xf numFmtId="173" fontId="5" fillId="7" borderId="9" xfId="3" applyNumberFormat="1" applyFont="1" applyFill="1" applyBorder="1" applyProtection="1">
      <protection locked="0"/>
    </xf>
    <xf numFmtId="173" fontId="5" fillId="7" borderId="2" xfId="3" applyNumberFormat="1" applyFont="1" applyFill="1" applyBorder="1" applyProtection="1">
      <protection locked="0"/>
    </xf>
    <xf numFmtId="173" fontId="5" fillId="4" borderId="33" xfId="3" applyNumberFormat="1" applyFont="1" applyFill="1" applyBorder="1" applyProtection="1"/>
    <xf numFmtId="173" fontId="8" fillId="11" borderId="39" xfId="3" applyNumberFormat="1" applyFont="1" applyFill="1" applyBorder="1" applyProtection="1"/>
    <xf numFmtId="173" fontId="5" fillId="7" borderId="32" xfId="3" applyNumberFormat="1" applyFont="1" applyFill="1" applyBorder="1" applyProtection="1">
      <protection locked="0"/>
    </xf>
    <xf numFmtId="0" fontId="5" fillId="7" borderId="9" xfId="0" applyFont="1" applyFill="1" applyBorder="1" applyAlignment="1" applyProtection="1">
      <alignment horizontal="center" wrapText="1"/>
      <protection locked="0"/>
    </xf>
    <xf numFmtId="0" fontId="5" fillId="7" borderId="2" xfId="0" applyFont="1" applyFill="1" applyBorder="1" applyAlignment="1" applyProtection="1">
      <alignment horizontal="center" wrapText="1"/>
      <protection locked="0"/>
    </xf>
    <xf numFmtId="41" fontId="5" fillId="7" borderId="9" xfId="0" applyNumberFormat="1" applyFont="1" applyFill="1" applyBorder="1" applyProtection="1">
      <protection locked="0"/>
    </xf>
    <xf numFmtId="41" fontId="5" fillId="7" borderId="2" xfId="0" applyNumberFormat="1" applyFont="1" applyFill="1" applyBorder="1" applyProtection="1">
      <protection locked="0"/>
    </xf>
    <xf numFmtId="41" fontId="5" fillId="7" borderId="40" xfId="0" applyNumberFormat="1" applyFont="1" applyFill="1" applyBorder="1" applyProtection="1">
      <protection locked="0"/>
    </xf>
    <xf numFmtId="41" fontId="5" fillId="7" borderId="10" xfId="0" applyNumberFormat="1" applyFont="1" applyFill="1" applyBorder="1" applyProtection="1">
      <protection locked="0"/>
    </xf>
    <xf numFmtId="41" fontId="5" fillId="7" borderId="32" xfId="0" applyNumberFormat="1" applyFont="1" applyFill="1" applyBorder="1" applyProtection="1">
      <protection locked="0"/>
    </xf>
    <xf numFmtId="41" fontId="5" fillId="7" borderId="23" xfId="0" applyNumberFormat="1" applyFont="1" applyFill="1" applyBorder="1" applyProtection="1">
      <protection locked="0"/>
    </xf>
    <xf numFmtId="41" fontId="5" fillId="7" borderId="35" xfId="0" applyNumberFormat="1" applyFont="1" applyFill="1" applyBorder="1" applyProtection="1">
      <protection locked="0"/>
    </xf>
    <xf numFmtId="41" fontId="5" fillId="7" borderId="33" xfId="0" applyNumberFormat="1" applyFont="1" applyFill="1" applyBorder="1" applyProtection="1">
      <protection locked="0"/>
    </xf>
    <xf numFmtId="41" fontId="5" fillId="7" borderId="17" xfId="0" applyNumberFormat="1" applyFont="1" applyFill="1" applyBorder="1" applyProtection="1">
      <protection locked="0"/>
    </xf>
    <xf numFmtId="169" fontId="5" fillId="0" borderId="9" xfId="0" applyNumberFormat="1" applyFont="1" applyBorder="1" applyAlignment="1">
      <alignment horizontal="center" wrapText="1"/>
    </xf>
    <xf numFmtId="49" fontId="8" fillId="0" borderId="11" xfId="0" applyNumberFormat="1" applyFont="1" applyBorder="1" applyAlignment="1">
      <alignment horizontal="left"/>
    </xf>
    <xf numFmtId="49" fontId="5" fillId="0" borderId="11" xfId="0" applyNumberFormat="1" applyFont="1" applyBorder="1" applyAlignment="1">
      <alignment wrapText="1"/>
    </xf>
    <xf numFmtId="49" fontId="16" fillId="0" borderId="11" xfId="0" applyNumberFormat="1" applyFont="1" applyBorder="1" applyAlignment="1">
      <alignment vertical="center" wrapText="1"/>
    </xf>
    <xf numFmtId="0" fontId="16" fillId="0" borderId="12" xfId="0" applyFont="1" applyBorder="1" applyAlignment="1">
      <alignment vertical="center" wrapText="1"/>
    </xf>
    <xf numFmtId="0" fontId="5" fillId="0" borderId="9" xfId="0" applyFont="1" applyBorder="1" applyAlignment="1">
      <alignment horizontal="center" wrapText="1"/>
    </xf>
    <xf numFmtId="0" fontId="32" fillId="0" borderId="0" xfId="0" applyFont="1"/>
    <xf numFmtId="49" fontId="5" fillId="0" borderId="2" xfId="0" applyNumberFormat="1" applyFont="1" applyBorder="1" applyAlignment="1">
      <alignment horizontal="left"/>
    </xf>
    <xf numFmtId="0" fontId="5" fillId="0" borderId="9" xfId="0" applyFont="1" applyBorder="1" applyAlignment="1">
      <alignment horizontal="left" vertical="center" wrapText="1"/>
    </xf>
    <xf numFmtId="0" fontId="31" fillId="0" borderId="0" xfId="0" applyFont="1"/>
    <xf numFmtId="0" fontId="5" fillId="0" borderId="9" xfId="0" applyFont="1" applyBorder="1"/>
    <xf numFmtId="49" fontId="8" fillId="0" borderId="2" xfId="0" applyNumberFormat="1" applyFont="1" applyBorder="1" applyAlignment="1">
      <alignment horizontal="left"/>
    </xf>
    <xf numFmtId="41" fontId="5" fillId="9" borderId="9" xfId="0" applyNumberFormat="1" applyFont="1" applyFill="1" applyBorder="1"/>
    <xf numFmtId="0" fontId="8" fillId="0" borderId="12" xfId="0" applyFont="1" applyBorder="1"/>
    <xf numFmtId="41" fontId="8" fillId="4" borderId="7" xfId="0" applyNumberFormat="1" applyFont="1" applyFill="1" applyBorder="1"/>
    <xf numFmtId="0" fontId="8" fillId="0" borderId="0" xfId="0" applyFont="1"/>
    <xf numFmtId="49" fontId="5" fillId="0" borderId="8" xfId="0" applyNumberFormat="1" applyFont="1" applyBorder="1" applyAlignment="1">
      <alignment horizontal="left"/>
    </xf>
    <xf numFmtId="49" fontId="8" fillId="0" borderId="8" xfId="0" applyNumberFormat="1" applyFont="1" applyBorder="1" applyAlignment="1">
      <alignment horizontal="left"/>
    </xf>
    <xf numFmtId="0" fontId="5" fillId="0" borderId="7" xfId="0" applyFont="1" applyBorder="1"/>
    <xf numFmtId="41" fontId="5" fillId="0" borderId="6" xfId="0" applyNumberFormat="1" applyFont="1" applyBorder="1"/>
    <xf numFmtId="49" fontId="5" fillId="0" borderId="11" xfId="0" applyNumberFormat="1" applyFont="1" applyBorder="1" applyAlignment="1">
      <alignment horizontal="left"/>
    </xf>
    <xf numFmtId="0" fontId="5" fillId="0" borderId="12" xfId="0" applyFont="1" applyBorder="1"/>
    <xf numFmtId="41" fontId="5" fillId="9" borderId="7" xfId="0" applyNumberFormat="1" applyFont="1" applyFill="1" applyBorder="1"/>
    <xf numFmtId="49" fontId="8" fillId="0" borderId="1" xfId="0" applyNumberFormat="1" applyFont="1" applyBorder="1" applyAlignment="1">
      <alignment horizontal="left"/>
    </xf>
    <xf numFmtId="0" fontId="8" fillId="0" borderId="27" xfId="0" applyFont="1" applyBorder="1"/>
    <xf numFmtId="41" fontId="8" fillId="11" borderId="27" xfId="0" applyNumberFormat="1" applyFont="1" applyFill="1" applyBorder="1"/>
    <xf numFmtId="49" fontId="8" fillId="0" borderId="41" xfId="0" applyNumberFormat="1" applyFont="1" applyBorder="1" applyAlignment="1">
      <alignment horizontal="left"/>
    </xf>
    <xf numFmtId="49" fontId="5" fillId="0" borderId="41" xfId="0" applyNumberFormat="1" applyFont="1" applyBorder="1" applyAlignment="1">
      <alignment horizontal="left"/>
    </xf>
    <xf numFmtId="41" fontId="5" fillId="0" borderId="42" xfId="0" applyNumberFormat="1" applyFont="1" applyBorder="1"/>
    <xf numFmtId="41" fontId="5" fillId="0" borderId="43" xfId="0" applyNumberFormat="1" applyFont="1" applyBorder="1"/>
    <xf numFmtId="41" fontId="5" fillId="0" borderId="44" xfId="0" applyNumberFormat="1" applyFont="1" applyBorder="1"/>
    <xf numFmtId="49" fontId="5" fillId="0" borderId="20" xfId="0" applyNumberFormat="1" applyFont="1" applyBorder="1" applyAlignment="1">
      <alignment horizontal="left"/>
    </xf>
    <xf numFmtId="0" fontId="5" fillId="0" borderId="23" xfId="0" applyFont="1" applyBorder="1"/>
    <xf numFmtId="49" fontId="5" fillId="2" borderId="2" xfId="0" applyNumberFormat="1" applyFont="1" applyFill="1" applyBorder="1" applyAlignment="1">
      <alignment horizontal="left"/>
    </xf>
    <xf numFmtId="0" fontId="5" fillId="2" borderId="9" xfId="0" applyFont="1" applyFill="1" applyBorder="1"/>
    <xf numFmtId="41" fontId="5" fillId="0" borderId="5" xfId="0" applyNumberFormat="1" applyFont="1" applyBorder="1"/>
    <xf numFmtId="49" fontId="8" fillId="0" borderId="0" xfId="0" applyNumberFormat="1" applyFont="1" applyAlignment="1">
      <alignment horizontal="left"/>
    </xf>
    <xf numFmtId="49" fontId="16" fillId="0" borderId="38" xfId="0" applyNumberFormat="1" applyFont="1" applyBorder="1" applyAlignment="1">
      <alignment horizontal="left"/>
    </xf>
    <xf numFmtId="0" fontId="16" fillId="0" borderId="39" xfId="0" applyFont="1" applyBorder="1"/>
    <xf numFmtId="49" fontId="30" fillId="0" borderId="0" xfId="0" applyNumberFormat="1" applyFont="1" applyAlignment="1">
      <alignment horizontal="left"/>
    </xf>
    <xf numFmtId="0" fontId="30" fillId="0" borderId="0" xfId="0" applyFont="1"/>
    <xf numFmtId="49" fontId="5" fillId="0" borderId="1" xfId="0" applyNumberFormat="1" applyFont="1" applyBorder="1" applyAlignment="1">
      <alignment horizontal="left"/>
    </xf>
    <xf numFmtId="49" fontId="8" fillId="0" borderId="1" xfId="0" applyNumberFormat="1" applyFont="1" applyBorder="1" applyAlignment="1">
      <alignment horizontal="left" vertical="top"/>
    </xf>
    <xf numFmtId="0" fontId="8" fillId="0" borderId="27" xfId="0" applyFont="1" applyBorder="1" applyAlignment="1">
      <alignment horizontal="center" wrapText="1"/>
    </xf>
    <xf numFmtId="49" fontId="8" fillId="0" borderId="38" xfId="0" applyNumberFormat="1" applyFont="1" applyBorder="1" applyAlignment="1">
      <alignment horizontal="left"/>
    </xf>
    <xf numFmtId="49" fontId="5" fillId="0" borderId="38" xfId="0" applyNumberFormat="1" applyFont="1" applyBorder="1" applyAlignment="1">
      <alignment horizontal="left"/>
    </xf>
    <xf numFmtId="0" fontId="5" fillId="0" borderId="39" xfId="0" applyFont="1" applyBorder="1"/>
    <xf numFmtId="49" fontId="5" fillId="0" borderId="22" xfId="0" applyNumberFormat="1" applyFont="1" applyBorder="1" applyAlignment="1">
      <alignment horizontal="left"/>
    </xf>
    <xf numFmtId="49" fontId="5" fillId="0" borderId="2" xfId="0" applyNumberFormat="1" applyFont="1" applyBorder="1"/>
    <xf numFmtId="173" fontId="5" fillId="9" borderId="9" xfId="3" applyNumberFormat="1" applyFont="1" applyFill="1" applyBorder="1" applyProtection="1"/>
    <xf numFmtId="49" fontId="8" fillId="0" borderId="17" xfId="0" applyNumberFormat="1" applyFont="1" applyBorder="1" applyAlignment="1">
      <alignment horizontal="left"/>
    </xf>
    <xf numFmtId="49" fontId="5" fillId="0" borderId="17" xfId="0" applyNumberFormat="1" applyFont="1" applyBorder="1" applyAlignment="1">
      <alignment horizontal="left"/>
    </xf>
    <xf numFmtId="0" fontId="5" fillId="0" borderId="33" xfId="0" applyFont="1" applyBorder="1"/>
    <xf numFmtId="0" fontId="37" fillId="0" borderId="0" xfId="0" applyFont="1" applyAlignment="1">
      <alignment horizontal="right"/>
    </xf>
    <xf numFmtId="173" fontId="5" fillId="7" borderId="6" xfId="3" applyNumberFormat="1" applyFont="1" applyFill="1" applyBorder="1" applyProtection="1">
      <protection locked="0"/>
    </xf>
    <xf numFmtId="0" fontId="2" fillId="0" borderId="0" xfId="8" applyFont="1" applyAlignment="1">
      <alignment horizontal="center" vertical="center"/>
    </xf>
    <xf numFmtId="0" fontId="6" fillId="0" borderId="0" xfId="8" applyFont="1" applyAlignment="1">
      <alignment vertical="center"/>
    </xf>
    <xf numFmtId="173" fontId="6" fillId="9" borderId="0" xfId="3" applyNumberFormat="1" applyFont="1" applyFill="1" applyBorder="1" applyAlignment="1" applyProtection="1">
      <alignment vertical="center"/>
    </xf>
    <xf numFmtId="0" fontId="6" fillId="0" borderId="0" xfId="0" applyFont="1" applyAlignment="1">
      <alignment vertical="center"/>
    </xf>
    <xf numFmtId="0" fontId="2" fillId="7" borderId="32" xfId="8" applyFont="1" applyFill="1" applyBorder="1" applyAlignment="1" applyProtection="1">
      <alignment horizontal="right"/>
      <protection locked="0"/>
    </xf>
    <xf numFmtId="0" fontId="3" fillId="7" borderId="35" xfId="8" applyFont="1" applyFill="1" applyBorder="1" applyProtection="1">
      <protection locked="0"/>
    </xf>
    <xf numFmtId="173" fontId="3" fillId="7" borderId="35" xfId="3" applyNumberFormat="1" applyFont="1" applyFill="1" applyBorder="1" applyProtection="1">
      <protection locked="0"/>
    </xf>
    <xf numFmtId="170" fontId="6" fillId="0" borderId="0" xfId="1" applyNumberFormat="1" applyFont="1" applyFill="1" applyBorder="1" applyAlignment="1" applyProtection="1">
      <alignment vertical="center"/>
    </xf>
    <xf numFmtId="170" fontId="3" fillId="7" borderId="35" xfId="1" applyNumberFormat="1" applyFont="1" applyFill="1" applyBorder="1" applyProtection="1">
      <protection locked="0"/>
    </xf>
    <xf numFmtId="0" fontId="38" fillId="0" borderId="0" xfId="8" applyFont="1"/>
    <xf numFmtId="0" fontId="2" fillId="9" borderId="32" xfId="8" applyFont="1" applyFill="1" applyBorder="1" applyAlignment="1">
      <alignment horizontal="center"/>
    </xf>
    <xf numFmtId="0" fontId="2" fillId="9" borderId="3" xfId="8" applyFont="1" applyFill="1" applyBorder="1" applyAlignment="1">
      <alignment horizontal="center" wrapText="1"/>
    </xf>
    <xf numFmtId="0" fontId="2" fillId="9" borderId="32" xfId="8" applyFont="1" applyFill="1" applyBorder="1" applyAlignment="1">
      <alignment horizontal="center" wrapText="1"/>
    </xf>
    <xf numFmtId="0" fontId="3" fillId="7" borderId="33" xfId="8" applyFont="1" applyFill="1" applyBorder="1" applyProtection="1">
      <protection locked="0"/>
    </xf>
    <xf numFmtId="0" fontId="38" fillId="0" borderId="6" xfId="8" applyFont="1" applyBorder="1" applyAlignment="1">
      <alignment horizontal="right"/>
    </xf>
    <xf numFmtId="0" fontId="39" fillId="0" borderId="6" xfId="8" applyFont="1" applyBorder="1" applyAlignment="1">
      <alignment horizontal="right"/>
    </xf>
    <xf numFmtId="0" fontId="8" fillId="9" borderId="23" xfId="8" applyFont="1" applyFill="1" applyBorder="1" applyAlignment="1">
      <alignment horizontal="center"/>
    </xf>
    <xf numFmtId="0" fontId="6" fillId="9" borderId="3" xfId="8" applyFont="1" applyFill="1" applyBorder="1" applyAlignment="1">
      <alignment horizontal="center" wrapText="1"/>
    </xf>
    <xf numFmtId="0" fontId="6" fillId="9" borderId="32" xfId="8" applyFont="1" applyFill="1" applyBorder="1" applyAlignment="1">
      <alignment horizontal="center" wrapText="1"/>
    </xf>
    <xf numFmtId="0" fontId="2" fillId="7" borderId="35" xfId="8" applyFont="1" applyFill="1" applyBorder="1" applyAlignment="1" applyProtection="1">
      <alignment horizontal="right"/>
      <protection locked="0"/>
    </xf>
    <xf numFmtId="1" fontId="5" fillId="10" borderId="10" xfId="0" applyNumberFormat="1" applyFont="1" applyFill="1" applyBorder="1" applyAlignment="1" applyProtection="1">
      <alignment horizontal="center" vertical="center"/>
      <protection locked="0"/>
    </xf>
    <xf numFmtId="0" fontId="5" fillId="10" borderId="10" xfId="0" applyFont="1" applyFill="1" applyBorder="1" applyAlignment="1" applyProtection="1">
      <alignment horizontal="center" vertical="center"/>
      <protection locked="0"/>
    </xf>
    <xf numFmtId="1" fontId="5" fillId="10" borderId="32" xfId="0" applyNumberFormat="1" applyFont="1" applyFill="1" applyBorder="1" applyAlignment="1" applyProtection="1">
      <alignment horizontal="center" vertical="center"/>
      <protection locked="0"/>
    </xf>
    <xf numFmtId="0" fontId="5" fillId="10" borderId="32" xfId="0" applyFont="1" applyFill="1" applyBorder="1" applyAlignment="1" applyProtection="1">
      <alignment horizontal="center" vertical="center"/>
      <protection locked="0"/>
    </xf>
    <xf numFmtId="0" fontId="5" fillId="10" borderId="37" xfId="0" applyFont="1" applyFill="1" applyBorder="1" applyAlignment="1" applyProtection="1">
      <alignment horizontal="center" vertical="center"/>
      <protection locked="0"/>
    </xf>
    <xf numFmtId="0" fontId="5" fillId="7" borderId="10" xfId="0" applyFont="1" applyFill="1" applyBorder="1" applyAlignment="1" applyProtection="1">
      <alignment vertical="center"/>
      <protection locked="0"/>
    </xf>
    <xf numFmtId="0" fontId="5" fillId="7" borderId="32" xfId="0" applyFont="1" applyFill="1" applyBorder="1" applyAlignment="1" applyProtection="1">
      <alignment vertical="center"/>
      <protection locked="0"/>
    </xf>
    <xf numFmtId="0" fontId="5" fillId="7" borderId="35" xfId="0" applyFont="1" applyFill="1" applyBorder="1" applyAlignment="1" applyProtection="1">
      <alignment vertical="center"/>
      <protection locked="0"/>
    </xf>
    <xf numFmtId="0" fontId="5" fillId="7" borderId="10" xfId="0" applyFont="1" applyFill="1" applyBorder="1" applyAlignment="1" applyProtection="1">
      <alignment horizontal="center" vertical="center"/>
      <protection locked="0"/>
    </xf>
    <xf numFmtId="44" fontId="5" fillId="7" borderId="10" xfId="3" applyFont="1" applyFill="1" applyBorder="1" applyAlignment="1" applyProtection="1">
      <alignment vertical="center"/>
      <protection locked="0"/>
    </xf>
    <xf numFmtId="14" fontId="5" fillId="7" borderId="10" xfId="0" applyNumberFormat="1" applyFont="1" applyFill="1" applyBorder="1" applyAlignment="1" applyProtection="1">
      <alignment horizontal="center" vertical="center"/>
      <protection locked="0"/>
    </xf>
    <xf numFmtId="10" fontId="5" fillId="7" borderId="10" xfId="11" applyNumberFormat="1" applyFont="1" applyFill="1" applyBorder="1" applyAlignment="1" applyProtection="1">
      <alignment horizontal="center" vertical="center"/>
      <protection locked="0"/>
    </xf>
    <xf numFmtId="0" fontId="5" fillId="7" borderId="32" xfId="0" applyFont="1" applyFill="1" applyBorder="1" applyAlignment="1" applyProtection="1">
      <alignment horizontal="center" vertical="center"/>
      <protection locked="0"/>
    </xf>
    <xf numFmtId="44" fontId="5" fillId="7" borderId="32" xfId="3" applyFont="1" applyFill="1" applyBorder="1" applyAlignment="1" applyProtection="1">
      <alignment vertical="center"/>
      <protection locked="0"/>
    </xf>
    <xf numFmtId="14" fontId="5" fillId="7" borderId="32" xfId="0" applyNumberFormat="1" applyFont="1" applyFill="1" applyBorder="1" applyAlignment="1" applyProtection="1">
      <alignment horizontal="center" vertical="center"/>
      <protection locked="0"/>
    </xf>
    <xf numFmtId="10" fontId="5" fillId="7" borderId="32" xfId="11" applyNumberFormat="1" applyFont="1" applyFill="1" applyBorder="1" applyAlignment="1" applyProtection="1">
      <alignment horizontal="center" vertical="center"/>
      <protection locked="0"/>
    </xf>
    <xf numFmtId="0" fontId="5" fillId="7" borderId="35" xfId="0" applyFont="1" applyFill="1" applyBorder="1" applyAlignment="1" applyProtection="1">
      <alignment horizontal="center" vertical="center"/>
      <protection locked="0"/>
    </xf>
    <xf numFmtId="44" fontId="5" fillId="7" borderId="35" xfId="3" applyFont="1" applyFill="1" applyBorder="1" applyAlignment="1" applyProtection="1">
      <alignment vertical="center"/>
      <protection locked="0"/>
    </xf>
    <xf numFmtId="14" fontId="5" fillId="7" borderId="35" xfId="0" applyNumberFormat="1" applyFont="1" applyFill="1" applyBorder="1" applyAlignment="1" applyProtection="1">
      <alignment horizontal="center" vertical="center"/>
      <protection locked="0"/>
    </xf>
    <xf numFmtId="10" fontId="5" fillId="7" borderId="35" xfId="11" applyNumberFormat="1" applyFont="1" applyFill="1" applyBorder="1" applyAlignment="1" applyProtection="1">
      <alignment horizontal="center" vertical="center"/>
      <protection locked="0"/>
    </xf>
    <xf numFmtId="1" fontId="5" fillId="10" borderId="37" xfId="0" applyNumberFormat="1" applyFont="1" applyFill="1" applyBorder="1" applyAlignment="1" applyProtection="1">
      <alignment horizontal="center" vertical="center"/>
      <protection locked="0"/>
    </xf>
    <xf numFmtId="174" fontId="5" fillId="10" borderId="9" xfId="0" applyNumberFormat="1" applyFont="1" applyFill="1" applyBorder="1" applyAlignment="1" applyProtection="1">
      <alignment vertical="center"/>
      <protection locked="0"/>
    </xf>
    <xf numFmtId="174" fontId="5" fillId="10" borderId="23" xfId="0" applyNumberFormat="1" applyFont="1" applyFill="1" applyBorder="1" applyAlignment="1" applyProtection="1">
      <alignment vertical="center"/>
      <protection locked="0"/>
    </xf>
    <xf numFmtId="174" fontId="5" fillId="10" borderId="27" xfId="0" applyNumberFormat="1" applyFont="1" applyFill="1" applyBorder="1" applyAlignment="1" applyProtection="1">
      <alignment vertical="center"/>
      <protection locked="0"/>
    </xf>
    <xf numFmtId="44" fontId="5" fillId="7" borderId="9" xfId="3" applyFont="1" applyFill="1" applyBorder="1" applyAlignment="1" applyProtection="1">
      <alignment vertical="center"/>
      <protection locked="0"/>
    </xf>
    <xf numFmtId="44" fontId="5" fillId="7" borderId="23" xfId="3" applyFont="1" applyFill="1" applyBorder="1" applyAlignment="1" applyProtection="1">
      <alignment vertical="center"/>
      <protection locked="0"/>
    </xf>
    <xf numFmtId="44" fontId="5" fillId="7" borderId="27" xfId="3" applyFont="1" applyFill="1" applyBorder="1" applyAlignment="1" applyProtection="1">
      <alignment vertical="center"/>
      <protection locked="0"/>
    </xf>
    <xf numFmtId="0" fontId="5" fillId="0" borderId="0" xfId="0" applyFont="1" applyAlignment="1">
      <alignment horizontal="center"/>
    </xf>
    <xf numFmtId="173" fontId="5" fillId="7" borderId="10" xfId="3" applyNumberFormat="1" applyFont="1" applyFill="1" applyBorder="1" applyProtection="1">
      <protection locked="0"/>
    </xf>
    <xf numFmtId="173" fontId="5" fillId="7" borderId="23" xfId="3" applyNumberFormat="1" applyFont="1" applyFill="1" applyBorder="1" applyProtection="1">
      <protection locked="0"/>
    </xf>
    <xf numFmtId="173" fontId="5" fillId="7" borderId="20" xfId="3" applyNumberFormat="1" applyFont="1" applyFill="1" applyBorder="1" applyProtection="1">
      <protection locked="0"/>
    </xf>
    <xf numFmtId="173" fontId="5" fillId="9" borderId="12" xfId="3" applyNumberFormat="1" applyFont="1" applyFill="1" applyBorder="1" applyProtection="1"/>
    <xf numFmtId="173" fontId="8" fillId="4" borderId="45" xfId="3" applyNumberFormat="1" applyFont="1" applyFill="1" applyBorder="1" applyProtection="1"/>
    <xf numFmtId="173" fontId="8" fillId="11" borderId="39" xfId="3" applyNumberFormat="1" applyFont="1" applyFill="1" applyBorder="1" applyAlignment="1" applyProtection="1">
      <alignment vertical="center"/>
    </xf>
    <xf numFmtId="0" fontId="8" fillId="0" borderId="6" xfId="0" applyFont="1" applyBorder="1"/>
    <xf numFmtId="49" fontId="8" fillId="9" borderId="13" xfId="0" applyNumberFormat="1" applyFont="1" applyFill="1" applyBorder="1" applyAlignment="1">
      <alignment horizontal="left"/>
    </xf>
    <xf numFmtId="0" fontId="8" fillId="9" borderId="4" xfId="0" applyFont="1" applyFill="1" applyBorder="1"/>
    <xf numFmtId="164" fontId="8" fillId="9" borderId="3" xfId="0" applyNumberFormat="1" applyFont="1" applyFill="1" applyBorder="1" applyAlignment="1">
      <alignment horizontal="center"/>
    </xf>
    <xf numFmtId="164" fontId="8" fillId="9" borderId="4" xfId="0" applyNumberFormat="1" applyFont="1" applyFill="1" applyBorder="1" applyAlignment="1">
      <alignment horizontal="center"/>
    </xf>
    <xf numFmtId="164" fontId="8" fillId="9" borderId="13" xfId="0" applyNumberFormat="1" applyFont="1" applyFill="1" applyBorder="1" applyAlignment="1">
      <alignment horizontal="center"/>
    </xf>
    <xf numFmtId="49" fontId="8" fillId="9" borderId="0" xfId="0" applyNumberFormat="1" applyFont="1" applyFill="1" applyAlignment="1">
      <alignment horizontal="left"/>
    </xf>
    <xf numFmtId="0" fontId="8" fillId="9" borderId="6" xfId="0" applyFont="1" applyFill="1" applyBorder="1"/>
    <xf numFmtId="0" fontId="8" fillId="9" borderId="6" xfId="0" applyFont="1" applyFill="1" applyBorder="1" applyAlignment="1">
      <alignment horizontal="center"/>
    </xf>
    <xf numFmtId="0" fontId="8" fillId="9" borderId="6" xfId="0" applyFont="1" applyFill="1" applyBorder="1" applyAlignment="1">
      <alignment horizontal="center" wrapText="1"/>
    </xf>
    <xf numFmtId="0" fontId="8" fillId="9" borderId="3" xfId="0" applyFont="1" applyFill="1" applyBorder="1" applyAlignment="1">
      <alignment wrapText="1"/>
    </xf>
    <xf numFmtId="0" fontId="8" fillId="9" borderId="0" xfId="0" applyFont="1" applyFill="1" applyAlignment="1">
      <alignment wrapText="1"/>
    </xf>
    <xf numFmtId="49" fontId="16" fillId="9" borderId="0" xfId="0" applyNumberFormat="1" applyFont="1" applyFill="1" applyAlignment="1">
      <alignment horizontal="left"/>
    </xf>
    <xf numFmtId="0" fontId="8" fillId="9" borderId="0" xfId="0" applyFont="1" applyFill="1"/>
    <xf numFmtId="0" fontId="8" fillId="9" borderId="5" xfId="0" applyFont="1" applyFill="1" applyBorder="1" applyAlignment="1">
      <alignment horizontal="center" wrapText="1"/>
    </xf>
    <xf numFmtId="0" fontId="8" fillId="9" borderId="0" xfId="0" applyFont="1" applyFill="1" applyAlignment="1">
      <alignment horizontal="center" wrapText="1"/>
    </xf>
    <xf numFmtId="49" fontId="8" fillId="9" borderId="2" xfId="0" applyNumberFormat="1" applyFont="1" applyFill="1" applyBorder="1" applyAlignment="1">
      <alignment horizontal="left" wrapText="1"/>
    </xf>
    <xf numFmtId="169" fontId="8" fillId="9" borderId="9" xfId="0" applyNumberFormat="1" applyFont="1" applyFill="1" applyBorder="1" applyAlignment="1">
      <alignment horizontal="center" wrapText="1"/>
    </xf>
    <xf numFmtId="0" fontId="8" fillId="9" borderId="10" xfId="0" applyFont="1" applyFill="1" applyBorder="1" applyAlignment="1">
      <alignment horizontal="center" wrapText="1"/>
    </xf>
    <xf numFmtId="0" fontId="8" fillId="9" borderId="2" xfId="0" applyFont="1" applyFill="1" applyBorder="1" applyAlignment="1">
      <alignment horizontal="center" wrapText="1"/>
    </xf>
    <xf numFmtId="173" fontId="5" fillId="4" borderId="12" xfId="3" applyNumberFormat="1" applyFont="1" applyFill="1" applyBorder="1" applyProtection="1"/>
    <xf numFmtId="173" fontId="8" fillId="9" borderId="33" xfId="3" applyNumberFormat="1" applyFont="1" applyFill="1" applyBorder="1" applyProtection="1"/>
    <xf numFmtId="173" fontId="8" fillId="9" borderId="35" xfId="3" applyNumberFormat="1" applyFont="1" applyFill="1" applyBorder="1" applyProtection="1"/>
    <xf numFmtId="173" fontId="8" fillId="9" borderId="12" xfId="3" applyNumberFormat="1" applyFont="1" applyFill="1" applyBorder="1" applyProtection="1"/>
    <xf numFmtId="173" fontId="16" fillId="4" borderId="27" xfId="3" applyNumberFormat="1" applyFont="1" applyFill="1" applyBorder="1" applyProtection="1"/>
    <xf numFmtId="173" fontId="5" fillId="0" borderId="9" xfId="3" applyNumberFormat="1" applyFont="1" applyFill="1" applyBorder="1" applyProtection="1"/>
    <xf numFmtId="173" fontId="5" fillId="0" borderId="2" xfId="3" applyNumberFormat="1" applyFont="1" applyFill="1" applyBorder="1" applyProtection="1"/>
    <xf numFmtId="173" fontId="8" fillId="9" borderId="27" xfId="3" applyNumberFormat="1" applyFont="1" applyFill="1" applyBorder="1" applyProtection="1"/>
    <xf numFmtId="0" fontId="5" fillId="10" borderId="9" xfId="0" applyFont="1" applyFill="1" applyBorder="1" applyProtection="1">
      <protection locked="0"/>
    </xf>
    <xf numFmtId="173" fontId="3" fillId="0" borderId="0" xfId="3" applyNumberFormat="1" applyFont="1" applyFill="1" applyProtection="1"/>
    <xf numFmtId="173" fontId="2" fillId="9" borderId="0" xfId="3" applyNumberFormat="1" applyFont="1" applyFill="1" applyBorder="1" applyProtection="1"/>
    <xf numFmtId="173" fontId="2" fillId="4" borderId="17" xfId="3" applyNumberFormat="1" applyFont="1" applyFill="1" applyBorder="1" applyProtection="1"/>
    <xf numFmtId="173" fontId="5" fillId="0" borderId="10" xfId="3" applyNumberFormat="1" applyFont="1" applyFill="1" applyBorder="1" applyProtection="1"/>
    <xf numFmtId="0" fontId="16" fillId="9" borderId="6" xfId="0" applyFont="1" applyFill="1" applyBorder="1"/>
    <xf numFmtId="0" fontId="5" fillId="7" borderId="9" xfId="0" applyFont="1" applyFill="1" applyBorder="1" applyProtection="1">
      <protection locked="0"/>
    </xf>
    <xf numFmtId="0" fontId="5" fillId="7" borderId="37" xfId="0" applyFont="1" applyFill="1" applyBorder="1" applyProtection="1">
      <protection locked="0"/>
    </xf>
    <xf numFmtId="0" fontId="5" fillId="7" borderId="27" xfId="0" applyFont="1" applyFill="1" applyBorder="1" applyProtection="1">
      <protection locked="0"/>
    </xf>
    <xf numFmtId="49" fontId="5" fillId="10" borderId="2" xfId="0" applyNumberFormat="1" applyFont="1" applyFill="1" applyBorder="1" applyAlignment="1" applyProtection="1">
      <alignment horizontal="left"/>
      <protection locked="0"/>
    </xf>
    <xf numFmtId="49" fontId="6" fillId="10" borderId="2" xfId="0" applyNumberFormat="1" applyFont="1" applyFill="1" applyBorder="1" applyAlignment="1" applyProtection="1">
      <alignment horizontal="left"/>
      <protection locked="0"/>
    </xf>
    <xf numFmtId="0" fontId="29" fillId="0" borderId="0" xfId="0" applyFont="1"/>
    <xf numFmtId="43" fontId="36" fillId="0" borderId="0" xfId="1" applyFont="1" applyProtection="1"/>
    <xf numFmtId="0" fontId="36" fillId="0" borderId="0" xfId="0" applyFont="1" applyAlignment="1">
      <alignment horizontal="left"/>
    </xf>
    <xf numFmtId="0" fontId="3" fillId="9" borderId="0" xfId="0" applyFont="1" applyFill="1"/>
    <xf numFmtId="0" fontId="2" fillId="0" borderId="0" xfId="0" applyFont="1" applyAlignment="1">
      <alignment horizontal="left"/>
    </xf>
    <xf numFmtId="43" fontId="49" fillId="0" borderId="0" xfId="1" applyFont="1" applyProtection="1"/>
    <xf numFmtId="0" fontId="2" fillId="0" borderId="0" xfId="7" applyFont="1"/>
    <xf numFmtId="0" fontId="3" fillId="0" borderId="0" xfId="0" applyFont="1" applyAlignment="1">
      <alignment horizontal="left" indent="1"/>
    </xf>
    <xf numFmtId="173" fontId="3" fillId="0" borderId="0" xfId="3" applyNumberFormat="1" applyFont="1" applyFill="1" applyBorder="1" applyProtection="1"/>
    <xf numFmtId="0" fontId="8" fillId="9" borderId="5" xfId="0" applyFont="1" applyFill="1" applyBorder="1"/>
    <xf numFmtId="0" fontId="8" fillId="9" borderId="5" xfId="0" applyFont="1" applyFill="1" applyBorder="1" applyAlignment="1">
      <alignment horizontal="center"/>
    </xf>
    <xf numFmtId="0" fontId="8" fillId="0" borderId="9" xfId="0" applyFont="1" applyBorder="1"/>
    <xf numFmtId="0" fontId="5" fillId="0" borderId="0" xfId="0" applyFont="1" applyAlignment="1">
      <alignment vertical="center"/>
    </xf>
    <xf numFmtId="0" fontId="46" fillId="0" borderId="0" xfId="0" applyFont="1"/>
    <xf numFmtId="0" fontId="5" fillId="0" borderId="26" xfId="0" applyFont="1" applyBorder="1"/>
    <xf numFmtId="0" fontId="5" fillId="0" borderId="9" xfId="0" applyFont="1" applyBorder="1" applyAlignment="1">
      <alignment wrapText="1"/>
    </xf>
    <xf numFmtId="164" fontId="8" fillId="9" borderId="18" xfId="0" applyNumberFormat="1" applyFont="1" applyFill="1" applyBorder="1" applyAlignment="1">
      <alignment horizontal="center"/>
    </xf>
    <xf numFmtId="49" fontId="8" fillId="9" borderId="0" xfId="0" applyNumberFormat="1" applyFont="1" applyFill="1" applyAlignment="1">
      <alignment horizontal="left" wrapText="1"/>
    </xf>
    <xf numFmtId="0" fontId="8" fillId="9" borderId="5" xfId="0" applyFont="1" applyFill="1" applyBorder="1" applyAlignment="1">
      <alignment wrapText="1"/>
    </xf>
    <xf numFmtId="49" fontId="8" fillId="0" borderId="20" xfId="0" applyNumberFormat="1" applyFont="1" applyBorder="1" applyAlignment="1">
      <alignment horizontal="left"/>
    </xf>
    <xf numFmtId="0" fontId="8" fillId="0" borderId="23" xfId="0" applyFont="1" applyBorder="1"/>
    <xf numFmtId="0" fontId="5" fillId="0" borderId="20" xfId="0" applyFont="1" applyBorder="1"/>
    <xf numFmtId="49" fontId="8" fillId="0" borderId="44" xfId="0" applyNumberFormat="1" applyFont="1" applyBorder="1" applyAlignment="1">
      <alignment horizontal="left"/>
    </xf>
    <xf numFmtId="49" fontId="5" fillId="0" borderId="44" xfId="0" applyNumberFormat="1" applyFont="1" applyBorder="1" applyAlignment="1">
      <alignment horizontal="left"/>
    </xf>
    <xf numFmtId="0" fontId="8" fillId="0" borderId="43" xfId="0" applyFont="1" applyBorder="1"/>
    <xf numFmtId="49" fontId="5" fillId="0" borderId="20" xfId="0" applyNumberFormat="1" applyFont="1" applyBorder="1" applyAlignment="1">
      <alignment horizontal="right"/>
    </xf>
    <xf numFmtId="49" fontId="8" fillId="0" borderId="20" xfId="0" applyNumberFormat="1" applyFont="1" applyBorder="1"/>
    <xf numFmtId="49" fontId="5" fillId="0" borderId="20" xfId="0" applyNumberFormat="1" applyFont="1" applyBorder="1"/>
    <xf numFmtId="49" fontId="8" fillId="0" borderId="1" xfId="0" applyNumberFormat="1" applyFont="1" applyBorder="1"/>
    <xf numFmtId="49" fontId="16" fillId="0" borderId="1" xfId="0" applyNumberFormat="1" applyFont="1" applyBorder="1"/>
    <xf numFmtId="0" fontId="16" fillId="0" borderId="27" xfId="0" applyFont="1" applyBorder="1"/>
    <xf numFmtId="0" fontId="8" fillId="9" borderId="6" xfId="0" applyFont="1" applyFill="1" applyBorder="1" applyAlignment="1">
      <alignment wrapText="1"/>
    </xf>
    <xf numFmtId="49" fontId="30" fillId="0" borderId="2" xfId="0" applyNumberFormat="1" applyFont="1" applyBorder="1"/>
    <xf numFmtId="0" fontId="30" fillId="0" borderId="9" xfId="0" applyFont="1" applyBorder="1"/>
    <xf numFmtId="49" fontId="8" fillId="0" borderId="11" xfId="0" applyNumberFormat="1" applyFont="1" applyBorder="1"/>
    <xf numFmtId="49" fontId="8" fillId="0" borderId="0" xfId="0" applyNumberFormat="1" applyFont="1"/>
    <xf numFmtId="0" fontId="5" fillId="0" borderId="28" xfId="0" applyFont="1" applyBorder="1"/>
    <xf numFmtId="49" fontId="8" fillId="0" borderId="26" xfId="0" applyNumberFormat="1" applyFont="1" applyBorder="1"/>
    <xf numFmtId="0" fontId="5" fillId="0" borderId="32" xfId="0" applyFont="1" applyBorder="1"/>
    <xf numFmtId="0" fontId="34" fillId="0" borderId="0" xfId="0" applyFont="1" applyAlignment="1">
      <alignment vertical="center"/>
    </xf>
    <xf numFmtId="0" fontId="34" fillId="0" borderId="0" xfId="0" applyFont="1"/>
    <xf numFmtId="49" fontId="8" fillId="0" borderId="0" xfId="0" quotePrefix="1" applyNumberFormat="1" applyFont="1" applyAlignment="1">
      <alignment horizontal="left" vertical="center"/>
    </xf>
    <xf numFmtId="49" fontId="8" fillId="0" borderId="0" xfId="0" applyNumberFormat="1" applyFont="1" applyAlignment="1">
      <alignment horizontal="left" wrapText="1"/>
    </xf>
    <xf numFmtId="173" fontId="5" fillId="0" borderId="0" xfId="3" applyNumberFormat="1" applyFont="1" applyBorder="1" applyAlignment="1" applyProtection="1">
      <alignment horizontal="center" wrapText="1"/>
    </xf>
    <xf numFmtId="49" fontId="8" fillId="0" borderId="22" xfId="0" applyNumberFormat="1" applyFont="1" applyBorder="1" applyAlignment="1">
      <alignment horizontal="left"/>
    </xf>
    <xf numFmtId="0" fontId="8" fillId="0" borderId="31" xfId="0" applyFont="1" applyBorder="1"/>
    <xf numFmtId="0" fontId="5" fillId="0" borderId="34" xfId="0" applyFont="1" applyBorder="1"/>
    <xf numFmtId="0" fontId="8" fillId="0" borderId="33" xfId="0" applyFont="1" applyBorder="1"/>
    <xf numFmtId="0" fontId="5" fillId="0" borderId="35" xfId="0" applyFont="1" applyBorder="1"/>
    <xf numFmtId="0" fontId="5" fillId="0" borderId="10" xfId="0" applyFont="1" applyBorder="1"/>
    <xf numFmtId="49" fontId="5" fillId="0" borderId="2" xfId="0" quotePrefix="1" applyNumberFormat="1" applyFont="1" applyBorder="1" applyAlignment="1">
      <alignment horizontal="left"/>
    </xf>
    <xf numFmtId="49" fontId="7" fillId="0" borderId="2" xfId="0" applyNumberFormat="1" applyFont="1" applyBorder="1" applyAlignment="1">
      <alignment horizontal="center" vertical="center" wrapText="1"/>
    </xf>
    <xf numFmtId="0" fontId="7" fillId="0" borderId="9" xfId="0" applyFont="1" applyBorder="1" applyAlignment="1">
      <alignment horizontal="left" vertical="center" wrapText="1"/>
    </xf>
    <xf numFmtId="49" fontId="8" fillId="4" borderId="13" xfId="0" applyNumberFormat="1" applyFont="1" applyFill="1" applyBorder="1" applyAlignment="1">
      <alignment horizontal="left"/>
    </xf>
    <xf numFmtId="0" fontId="8" fillId="4" borderId="4" xfId="0" applyFont="1" applyFill="1" applyBorder="1"/>
    <xf numFmtId="164" fontId="8" fillId="4" borderId="3" xfId="0" applyNumberFormat="1" applyFont="1" applyFill="1" applyBorder="1" applyAlignment="1">
      <alignment horizontal="center"/>
    </xf>
    <xf numFmtId="164" fontId="8" fillId="4" borderId="4" xfId="0" applyNumberFormat="1" applyFont="1" applyFill="1" applyBorder="1" applyAlignment="1">
      <alignment horizontal="center"/>
    </xf>
    <xf numFmtId="49" fontId="8" fillId="4" borderId="0" xfId="0" applyNumberFormat="1" applyFont="1" applyFill="1" applyAlignment="1">
      <alignment horizontal="left"/>
    </xf>
    <xf numFmtId="0" fontId="8" fillId="4" borderId="6" xfId="0" applyFont="1" applyFill="1" applyBorder="1"/>
    <xf numFmtId="0" fontId="8" fillId="4" borderId="6" xfId="0" applyFont="1" applyFill="1" applyBorder="1" applyAlignment="1">
      <alignment horizontal="center"/>
    </xf>
    <xf numFmtId="0" fontId="8" fillId="4" borderId="6" xfId="0" applyFont="1" applyFill="1" applyBorder="1" applyAlignment="1">
      <alignment horizontal="center" wrapText="1"/>
    </xf>
    <xf numFmtId="49" fontId="16" fillId="4" borderId="0" xfId="0" applyNumberFormat="1" applyFont="1" applyFill="1" applyAlignment="1">
      <alignment horizontal="left"/>
    </xf>
    <xf numFmtId="0" fontId="8" fillId="4" borderId="0" xfId="0" applyFont="1" applyFill="1"/>
    <xf numFmtId="49" fontId="8" fillId="4" borderId="2" xfId="0" applyNumberFormat="1" applyFont="1" applyFill="1" applyBorder="1" applyAlignment="1">
      <alignment horizontal="left" wrapText="1"/>
    </xf>
    <xf numFmtId="169" fontId="8" fillId="4" borderId="9" xfId="0" applyNumberFormat="1" applyFont="1" applyFill="1" applyBorder="1" applyAlignment="1">
      <alignment horizontal="center" wrapText="1"/>
    </xf>
    <xf numFmtId="0" fontId="16" fillId="0" borderId="2" xfId="0" applyFont="1" applyBorder="1" applyAlignment="1">
      <alignment horizontal="center" vertical="center" wrapText="1"/>
    </xf>
    <xf numFmtId="0" fontId="16" fillId="0" borderId="2" xfId="0" applyFont="1" applyBorder="1" applyAlignment="1">
      <alignment horizontal="left"/>
    </xf>
    <xf numFmtId="0" fontId="16" fillId="0" borderId="9" xfId="0" applyFont="1" applyBorder="1" applyAlignment="1">
      <alignment horizontal="center" vertical="center" wrapText="1"/>
    </xf>
    <xf numFmtId="49" fontId="8" fillId="0" borderId="2" xfId="0" quotePrefix="1" applyNumberFormat="1" applyFont="1" applyBorder="1" applyAlignment="1">
      <alignment horizontal="left" vertical="center"/>
    </xf>
    <xf numFmtId="49" fontId="8" fillId="0" borderId="23" xfId="0" applyNumberFormat="1" applyFont="1" applyBorder="1" applyAlignment="1">
      <alignment horizontal="left" wrapText="1"/>
    </xf>
    <xf numFmtId="173" fontId="5" fillId="0" borderId="9" xfId="3" applyNumberFormat="1" applyFont="1" applyFill="1" applyBorder="1" applyAlignment="1" applyProtection="1">
      <alignment horizontal="center" wrapText="1"/>
    </xf>
    <xf numFmtId="173" fontId="5" fillId="0" borderId="2" xfId="3" applyNumberFormat="1" applyFont="1" applyFill="1" applyBorder="1" applyAlignment="1" applyProtection="1">
      <alignment horizontal="center" wrapText="1"/>
    </xf>
    <xf numFmtId="49" fontId="8" fillId="0" borderId="2" xfId="0" applyNumberFormat="1" applyFont="1" applyBorder="1" applyAlignment="1">
      <alignment horizontal="left" vertical="top"/>
    </xf>
    <xf numFmtId="0" fontId="8" fillId="0" borderId="9" xfId="0" applyFont="1" applyBorder="1" applyAlignment="1">
      <alignment wrapText="1"/>
    </xf>
    <xf numFmtId="49" fontId="8" fillId="0" borderId="28" xfId="0" applyNumberFormat="1" applyFont="1" applyBorder="1" applyAlignment="1">
      <alignment horizontal="left"/>
    </xf>
    <xf numFmtId="49" fontId="5" fillId="0" borderId="28" xfId="0" applyNumberFormat="1" applyFont="1" applyBorder="1" applyAlignment="1">
      <alignment horizontal="left"/>
    </xf>
    <xf numFmtId="41" fontId="5" fillId="0" borderId="10" xfId="0" applyNumberFormat="1" applyFont="1" applyBorder="1"/>
    <xf numFmtId="41" fontId="5" fillId="0" borderId="9" xfId="0" applyNumberFormat="1" applyFont="1" applyBorder="1"/>
    <xf numFmtId="41" fontId="5" fillId="0" borderId="2" xfId="0" applyNumberFormat="1" applyFont="1" applyBorder="1"/>
    <xf numFmtId="0" fontId="16" fillId="0" borderId="2" xfId="0" applyFont="1" applyBorder="1" applyAlignment="1">
      <alignment horizontal="left" vertical="center"/>
    </xf>
    <xf numFmtId="49" fontId="5" fillId="0" borderId="23" xfId="0" applyNumberFormat="1" applyFont="1" applyBorder="1" applyAlignment="1">
      <alignment horizontal="left"/>
    </xf>
    <xf numFmtId="49" fontId="8" fillId="0" borderId="48" xfId="0" applyNumberFormat="1" applyFont="1" applyBorder="1" applyAlignment="1">
      <alignment horizontal="left"/>
    </xf>
    <xf numFmtId="49" fontId="5" fillId="0" borderId="48" xfId="0" applyNumberFormat="1" applyFont="1" applyBorder="1" applyAlignment="1">
      <alignment horizontal="left"/>
    </xf>
    <xf numFmtId="0" fontId="5" fillId="0" borderId="52" xfId="0" applyFont="1" applyBorder="1"/>
    <xf numFmtId="0" fontId="5" fillId="0" borderId="0" xfId="0" applyFont="1" applyAlignment="1">
      <alignment vertical="top" wrapText="1"/>
    </xf>
    <xf numFmtId="0" fontId="5" fillId="0" borderId="0" xfId="0" applyFont="1" applyAlignment="1">
      <alignment horizontal="center" vertical="center" wrapText="1"/>
    </xf>
    <xf numFmtId="0" fontId="8" fillId="9" borderId="20" xfId="0" applyFont="1" applyFill="1" applyBorder="1" applyAlignment="1">
      <alignment vertical="center"/>
    </xf>
    <xf numFmtId="0" fontId="8" fillId="4" borderId="20" xfId="0" applyFont="1" applyFill="1" applyBorder="1" applyAlignment="1">
      <alignment horizontal="center" vertical="center"/>
    </xf>
    <xf numFmtId="0" fontId="45" fillId="14" borderId="20"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42" fillId="0" borderId="0" xfId="0" applyFont="1"/>
    <xf numFmtId="0" fontId="48" fillId="13" borderId="0" xfId="0" applyFont="1" applyFill="1" applyAlignment="1">
      <alignment horizontal="right" vertical="center"/>
    </xf>
    <xf numFmtId="0" fontId="48" fillId="13" borderId="13" xfId="0" applyFont="1" applyFill="1" applyBorder="1" applyAlignment="1">
      <alignment horizontal="center" vertical="center"/>
    </xf>
    <xf numFmtId="170" fontId="48" fillId="13" borderId="20" xfId="1" applyNumberFormat="1" applyFont="1" applyFill="1" applyBorder="1" applyAlignment="1" applyProtection="1">
      <alignment vertical="center"/>
    </xf>
    <xf numFmtId="44" fontId="48" fillId="13" borderId="20" xfId="3" applyFont="1" applyFill="1" applyBorder="1" applyAlignment="1" applyProtection="1">
      <alignment horizontal="center" vertical="center"/>
    </xf>
    <xf numFmtId="170" fontId="8" fillId="9" borderId="53" xfId="1" applyNumberFormat="1" applyFont="1" applyFill="1" applyBorder="1" applyProtection="1"/>
    <xf numFmtId="44" fontId="8" fillId="9" borderId="56" xfId="3" applyFont="1" applyFill="1" applyBorder="1" applyProtection="1"/>
    <xf numFmtId="170" fontId="8" fillId="9" borderId="54" xfId="1" applyNumberFormat="1" applyFont="1" applyFill="1" applyBorder="1" applyProtection="1"/>
    <xf numFmtId="44" fontId="8" fillId="9" borderId="54" xfId="3" applyFont="1" applyFill="1" applyBorder="1" applyProtection="1"/>
    <xf numFmtId="0" fontId="5" fillId="0" borderId="0" xfId="0" applyFont="1" applyAlignment="1">
      <alignment vertical="center" wrapText="1"/>
    </xf>
    <xf numFmtId="170" fontId="8" fillId="9" borderId="55" xfId="1" applyNumberFormat="1" applyFont="1" applyFill="1" applyBorder="1" applyProtection="1"/>
    <xf numFmtId="44" fontId="8" fillId="9" borderId="55" xfId="3" applyFont="1" applyFill="1" applyBorder="1" applyProtection="1"/>
    <xf numFmtId="0" fontId="8" fillId="0" borderId="0" xfId="0" applyFont="1" applyAlignment="1">
      <alignment horizontal="right" vertical="center"/>
    </xf>
    <xf numFmtId="44" fontId="8" fillId="4" borderId="0" xfId="3" applyFont="1" applyFill="1" applyAlignment="1" applyProtection="1">
      <alignment vertical="center"/>
    </xf>
    <xf numFmtId="0" fontId="17" fillId="4" borderId="32" xfId="0" applyFont="1" applyFill="1" applyBorder="1" applyAlignment="1">
      <alignment horizontal="center" vertical="center" wrapText="1"/>
    </xf>
    <xf numFmtId="0" fontId="42" fillId="0" borderId="0" xfId="0" applyFont="1" applyAlignment="1">
      <alignment vertical="center"/>
    </xf>
    <xf numFmtId="0" fontId="5" fillId="9" borderId="32" xfId="0" applyFont="1" applyFill="1" applyBorder="1" applyAlignment="1">
      <alignment horizontal="center" vertical="center"/>
    </xf>
    <xf numFmtId="44" fontId="8" fillId="9" borderId="9" xfId="3" applyFont="1" applyFill="1" applyBorder="1" applyAlignment="1" applyProtection="1">
      <alignment vertical="center"/>
    </xf>
    <xf numFmtId="0" fontId="5" fillId="9" borderId="10" xfId="0" applyFont="1" applyFill="1" applyBorder="1" applyAlignment="1">
      <alignment horizontal="center" vertical="center"/>
    </xf>
    <xf numFmtId="44" fontId="8" fillId="9" borderId="23" xfId="3" applyFont="1" applyFill="1" applyBorder="1" applyAlignment="1" applyProtection="1">
      <alignment vertical="center"/>
    </xf>
    <xf numFmtId="0" fontId="5" fillId="9" borderId="37" xfId="0" applyFont="1" applyFill="1" applyBorder="1" applyAlignment="1">
      <alignment horizontal="center" vertical="center"/>
    </xf>
    <xf numFmtId="44" fontId="8" fillId="9" borderId="27" xfId="3" applyFont="1" applyFill="1" applyBorder="1" applyAlignment="1" applyProtection="1">
      <alignment vertical="center"/>
    </xf>
    <xf numFmtId="173" fontId="8" fillId="4" borderId="0" xfId="3" applyNumberFormat="1" applyFont="1" applyFill="1" applyBorder="1" applyAlignment="1" applyProtection="1">
      <alignment vertical="center"/>
    </xf>
    <xf numFmtId="44" fontId="8" fillId="4" borderId="0" xfId="3" applyFont="1" applyFill="1" applyBorder="1" applyAlignment="1" applyProtection="1">
      <alignment vertical="center"/>
    </xf>
    <xf numFmtId="43" fontId="36" fillId="0" borderId="0" xfId="1" applyFont="1" applyBorder="1" applyAlignment="1" applyProtection="1">
      <alignment horizontal="center"/>
    </xf>
    <xf numFmtId="0" fontId="48" fillId="13" borderId="20" xfId="0" applyFont="1" applyFill="1" applyBorder="1" applyAlignment="1">
      <alignment horizontal="left" vertical="center"/>
    </xf>
    <xf numFmtId="0" fontId="5" fillId="10" borderId="53" xfId="0" applyFont="1" applyFill="1" applyBorder="1" applyAlignment="1" applyProtection="1">
      <alignment horizontal="center" vertical="top" wrapText="1"/>
      <protection locked="0"/>
    </xf>
    <xf numFmtId="0" fontId="45" fillId="7" borderId="53" xfId="0" applyFont="1" applyFill="1" applyBorder="1" applyAlignment="1" applyProtection="1">
      <alignment horizontal="left"/>
      <protection locked="0"/>
    </xf>
    <xf numFmtId="0" fontId="5" fillId="10" borderId="54" xfId="0" applyFont="1" applyFill="1" applyBorder="1" applyAlignment="1" applyProtection="1">
      <alignment horizontal="center" vertical="top" wrapText="1"/>
      <protection locked="0"/>
    </xf>
    <xf numFmtId="0" fontId="45" fillId="7" borderId="54" xfId="0" applyFont="1" applyFill="1" applyBorder="1" applyAlignment="1" applyProtection="1">
      <alignment horizontal="left"/>
      <protection locked="0"/>
    </xf>
    <xf numFmtId="0" fontId="5" fillId="10" borderId="54" xfId="0" applyFont="1" applyFill="1" applyBorder="1" applyAlignment="1" applyProtection="1">
      <alignment horizontal="center"/>
      <protection locked="0"/>
    </xf>
    <xf numFmtId="0" fontId="5" fillId="10" borderId="55" xfId="0" applyFont="1" applyFill="1" applyBorder="1" applyAlignment="1" applyProtection="1">
      <alignment horizontal="center"/>
      <protection locked="0"/>
    </xf>
    <xf numFmtId="0" fontId="45" fillId="7" borderId="55" xfId="0" applyFont="1" applyFill="1" applyBorder="1" applyAlignment="1" applyProtection="1">
      <alignment horizontal="left"/>
      <protection locked="0"/>
    </xf>
    <xf numFmtId="0" fontId="41" fillId="0" borderId="0" xfId="0" applyFont="1"/>
    <xf numFmtId="0" fontId="33" fillId="9" borderId="6" xfId="0" applyFont="1" applyFill="1" applyBorder="1"/>
    <xf numFmtId="41" fontId="8" fillId="9" borderId="9" xfId="0" applyNumberFormat="1" applyFont="1" applyFill="1" applyBorder="1"/>
    <xf numFmtId="41" fontId="5" fillId="0" borderId="4" xfId="0" applyNumberFormat="1" applyFont="1" applyBorder="1"/>
    <xf numFmtId="44" fontId="8" fillId="4" borderId="12" xfId="3" applyFont="1" applyFill="1" applyBorder="1" applyProtection="1"/>
    <xf numFmtId="49" fontId="5" fillId="0" borderId="26" xfId="0" applyNumberFormat="1" applyFont="1" applyBorder="1" applyAlignment="1">
      <alignment horizontal="left"/>
    </xf>
    <xf numFmtId="0" fontId="5" fillId="0" borderId="45" xfId="0" applyFont="1" applyBorder="1"/>
    <xf numFmtId="41" fontId="8" fillId="9" borderId="32" xfId="0" applyNumberFormat="1" applyFont="1" applyFill="1" applyBorder="1"/>
    <xf numFmtId="41" fontId="8" fillId="9" borderId="33" xfId="0" applyNumberFormat="1" applyFont="1" applyFill="1" applyBorder="1"/>
    <xf numFmtId="44" fontId="8" fillId="4" borderId="37" xfId="0" applyNumberFormat="1" applyFont="1" applyFill="1" applyBorder="1"/>
    <xf numFmtId="0" fontId="5" fillId="0" borderId="5" xfId="0" applyFont="1" applyBorder="1"/>
    <xf numFmtId="164" fontId="6" fillId="9" borderId="3" xfId="0" applyNumberFormat="1" applyFont="1" applyFill="1" applyBorder="1" applyAlignment="1">
      <alignment horizontal="center"/>
    </xf>
    <xf numFmtId="164" fontId="6" fillId="9" borderId="4" xfId="0" applyNumberFormat="1" applyFont="1" applyFill="1" applyBorder="1" applyAlignment="1">
      <alignment horizontal="center"/>
    </xf>
    <xf numFmtId="164" fontId="6" fillId="9" borderId="13" xfId="0" applyNumberFormat="1" applyFont="1" applyFill="1" applyBorder="1" applyAlignment="1">
      <alignment horizontal="center"/>
    </xf>
    <xf numFmtId="49" fontId="5" fillId="9" borderId="0" xfId="0" applyNumberFormat="1" applyFont="1" applyFill="1" applyAlignment="1">
      <alignment horizontal="left"/>
    </xf>
    <xf numFmtId="0" fontId="5" fillId="9" borderId="6" xfId="0" applyFont="1" applyFill="1" applyBorder="1"/>
    <xf numFmtId="49" fontId="7" fillId="9" borderId="0" xfId="0" applyNumberFormat="1" applyFont="1" applyFill="1" applyAlignment="1">
      <alignment horizontal="left"/>
    </xf>
    <xf numFmtId="0" fontId="5" fillId="9" borderId="0" xfId="0" applyFont="1" applyFill="1"/>
    <xf numFmtId="0" fontId="7" fillId="9" borderId="6" xfId="0" applyFont="1" applyFill="1" applyBorder="1"/>
    <xf numFmtId="49" fontId="5" fillId="9" borderId="2" xfId="0" applyNumberFormat="1" applyFont="1" applyFill="1" applyBorder="1" applyAlignment="1">
      <alignment horizontal="left" wrapText="1"/>
    </xf>
    <xf numFmtId="49" fontId="6" fillId="0" borderId="13" xfId="0" applyNumberFormat="1" applyFont="1" applyBorder="1" applyAlignment="1">
      <alignment horizontal="left" vertical="top"/>
    </xf>
    <xf numFmtId="49" fontId="6" fillId="0" borderId="8" xfId="0" applyNumberFormat="1" applyFont="1" applyBorder="1" applyAlignment="1">
      <alignment horizontal="left"/>
    </xf>
    <xf numFmtId="49" fontId="6" fillId="0" borderId="8" xfId="0" applyNumberFormat="1" applyFont="1" applyBorder="1" applyAlignment="1">
      <alignment horizontal="left" vertical="top"/>
    </xf>
    <xf numFmtId="41" fontId="6" fillId="9" borderId="12" xfId="0" applyNumberFormat="1" applyFont="1" applyFill="1" applyBorder="1"/>
    <xf numFmtId="49" fontId="6" fillId="0" borderId="2" xfId="0" applyNumberFormat="1" applyFont="1" applyBorder="1" applyAlignment="1">
      <alignment horizontal="left" vertical="top"/>
    </xf>
    <xf numFmtId="49" fontId="6" fillId="0" borderId="11" xfId="0" applyNumberFormat="1" applyFont="1" applyBorder="1" applyAlignment="1">
      <alignment horizontal="left" vertical="top"/>
    </xf>
    <xf numFmtId="41" fontId="6" fillId="0" borderId="6" xfId="0" applyNumberFormat="1" applyFont="1" applyBorder="1"/>
    <xf numFmtId="41" fontId="6" fillId="0" borderId="0" xfId="0" applyNumberFormat="1" applyFont="1"/>
    <xf numFmtId="49" fontId="6" fillId="0" borderId="11" xfId="0" applyNumberFormat="1" applyFont="1" applyBorder="1" applyAlignment="1">
      <alignment horizontal="left"/>
    </xf>
    <xf numFmtId="44" fontId="1" fillId="4" borderId="10" xfId="3" applyFont="1" applyFill="1" applyBorder="1" applyProtection="1"/>
    <xf numFmtId="49" fontId="6" fillId="0" borderId="0" xfId="0" applyNumberFormat="1" applyFont="1" applyAlignment="1">
      <alignment horizontal="left"/>
    </xf>
    <xf numFmtId="173" fontId="5" fillId="9" borderId="36" xfId="3" applyNumberFormat="1" applyFont="1" applyFill="1" applyBorder="1" applyProtection="1"/>
    <xf numFmtId="170" fontId="6" fillId="9" borderId="0" xfId="1" applyNumberFormat="1" applyFont="1" applyFill="1" applyProtection="1"/>
    <xf numFmtId="14" fontId="3" fillId="7" borderId="32" xfId="8" applyNumberFormat="1" applyFont="1" applyFill="1" applyBorder="1" applyAlignment="1" applyProtection="1">
      <alignment horizontal="center"/>
      <protection locked="0"/>
    </xf>
    <xf numFmtId="0" fontId="3" fillId="7" borderId="32" xfId="8" applyFont="1" applyFill="1" applyBorder="1" applyAlignment="1" applyProtection="1">
      <alignment horizontal="center"/>
      <protection locked="0"/>
    </xf>
    <xf numFmtId="0" fontId="3" fillId="7" borderId="35" xfId="8" applyFont="1" applyFill="1" applyBorder="1" applyAlignment="1" applyProtection="1">
      <alignment horizontal="center"/>
      <protection locked="0"/>
    </xf>
    <xf numFmtId="44" fontId="3" fillId="7" borderId="32" xfId="3" applyFont="1" applyFill="1" applyBorder="1" applyProtection="1">
      <protection locked="0"/>
    </xf>
    <xf numFmtId="44" fontId="3" fillId="7" borderId="35" xfId="3" applyFont="1" applyFill="1" applyBorder="1" applyProtection="1">
      <protection locked="0"/>
    </xf>
    <xf numFmtId="173" fontId="8" fillId="9" borderId="1" xfId="3" applyNumberFormat="1" applyFont="1" applyFill="1" applyBorder="1" applyProtection="1"/>
    <xf numFmtId="173" fontId="16" fillId="4" borderId="1" xfId="3" applyNumberFormat="1" applyFont="1" applyFill="1" applyBorder="1" applyProtection="1"/>
    <xf numFmtId="173" fontId="16" fillId="4" borderId="37" xfId="3" applyNumberFormat="1" applyFont="1" applyFill="1" applyBorder="1" applyProtection="1"/>
    <xf numFmtId="173" fontId="5" fillId="0" borderId="5" xfId="3" applyNumberFormat="1" applyFont="1" applyBorder="1" applyProtection="1"/>
    <xf numFmtId="43" fontId="5" fillId="7" borderId="2" xfId="1" applyFont="1" applyFill="1" applyBorder="1" applyProtection="1">
      <protection locked="0"/>
    </xf>
    <xf numFmtId="43" fontId="5" fillId="7" borderId="10" xfId="1" applyFont="1" applyFill="1" applyBorder="1" applyProtection="1">
      <protection locked="0"/>
    </xf>
    <xf numFmtId="173" fontId="8" fillId="9" borderId="11" xfId="3" applyNumberFormat="1" applyFont="1" applyFill="1" applyBorder="1" applyProtection="1"/>
    <xf numFmtId="173" fontId="8" fillId="9" borderId="36" xfId="3" applyNumberFormat="1" applyFont="1" applyFill="1" applyBorder="1" applyProtection="1"/>
    <xf numFmtId="173" fontId="8" fillId="9" borderId="17" xfId="3" applyNumberFormat="1" applyFont="1" applyFill="1" applyBorder="1" applyProtection="1"/>
    <xf numFmtId="173" fontId="8" fillId="9" borderId="57" xfId="3" applyNumberFormat="1" applyFont="1" applyFill="1" applyBorder="1" applyProtection="1"/>
    <xf numFmtId="173" fontId="5" fillId="0" borderId="3" xfId="3" applyNumberFormat="1" applyFont="1" applyBorder="1" applyProtection="1"/>
    <xf numFmtId="173" fontId="5" fillId="0" borderId="32" xfId="3" applyNumberFormat="1" applyFont="1" applyBorder="1" applyAlignment="1" applyProtection="1">
      <alignment horizontal="center" wrapText="1"/>
    </xf>
    <xf numFmtId="173" fontId="5" fillId="0" borderId="10" xfId="3" applyNumberFormat="1" applyFont="1" applyBorder="1" applyAlignment="1" applyProtection="1">
      <alignment horizontal="center" wrapText="1"/>
    </xf>
    <xf numFmtId="173" fontId="8" fillId="4" borderId="26" xfId="3" applyNumberFormat="1" applyFont="1" applyFill="1" applyBorder="1" applyProtection="1"/>
    <xf numFmtId="173" fontId="5" fillId="4" borderId="11" xfId="3" applyNumberFormat="1" applyFont="1" applyFill="1" applyBorder="1" applyProtection="1"/>
    <xf numFmtId="173" fontId="8" fillId="4" borderId="58" xfId="3" applyNumberFormat="1" applyFont="1" applyFill="1" applyBorder="1" applyProtection="1"/>
    <xf numFmtId="173" fontId="5" fillId="0" borderId="10" xfId="3" applyNumberFormat="1" applyFont="1" applyFill="1" applyBorder="1" applyAlignment="1" applyProtection="1">
      <alignment horizontal="center" wrapText="1"/>
    </xf>
    <xf numFmtId="173" fontId="5" fillId="4" borderId="36" xfId="3" applyNumberFormat="1" applyFont="1" applyFill="1" applyBorder="1" applyProtection="1"/>
    <xf numFmtId="173" fontId="5" fillId="9" borderId="11" xfId="3" applyNumberFormat="1" applyFont="1" applyFill="1" applyBorder="1" applyProtection="1"/>
    <xf numFmtId="41" fontId="5" fillId="0" borderId="32" xfId="0" applyNumberFormat="1" applyFont="1" applyBorder="1"/>
    <xf numFmtId="0" fontId="5" fillId="0" borderId="32" xfId="0" applyFont="1" applyBorder="1" applyAlignment="1">
      <alignment horizontal="center" wrapText="1"/>
    </xf>
    <xf numFmtId="0" fontId="31" fillId="0" borderId="0" xfId="0" applyFont="1" applyAlignment="1">
      <alignment horizontal="center" vertical="center"/>
    </xf>
    <xf numFmtId="173" fontId="5" fillId="7" borderId="27" xfId="3" applyNumberFormat="1" applyFont="1" applyFill="1" applyBorder="1" applyAlignment="1" applyProtection="1">
      <alignment horizontal="center" vertical="center" wrapText="1"/>
      <protection locked="0"/>
    </xf>
    <xf numFmtId="0" fontId="3" fillId="15" borderId="2" xfId="0" applyFont="1" applyFill="1" applyBorder="1"/>
    <xf numFmtId="0" fontId="3" fillId="15" borderId="0" xfId="0" applyFont="1" applyFill="1"/>
    <xf numFmtId="0" fontId="6" fillId="0" borderId="0" xfId="0" applyFont="1" applyAlignment="1">
      <alignment horizontal="center" vertical="center" wrapText="1"/>
    </xf>
    <xf numFmtId="0" fontId="3" fillId="0" borderId="2" xfId="0" applyFont="1" applyBorder="1"/>
    <xf numFmtId="0" fontId="3" fillId="15" borderId="2" xfId="0" applyFont="1" applyFill="1" applyBorder="1" applyAlignment="1">
      <alignment horizontal="center"/>
    </xf>
    <xf numFmtId="0" fontId="3" fillId="10" borderId="0" xfId="0" applyFont="1" applyFill="1"/>
    <xf numFmtId="0" fontId="2" fillId="15" borderId="0" xfId="0" applyFont="1" applyFill="1"/>
    <xf numFmtId="43" fontId="3" fillId="15" borderId="2" xfId="1" applyFont="1" applyFill="1" applyBorder="1" applyProtection="1"/>
    <xf numFmtId="44" fontId="3" fillId="7" borderId="0" xfId="3" applyFont="1" applyFill="1" applyProtection="1">
      <protection locked="0"/>
    </xf>
    <xf numFmtId="49" fontId="2" fillId="0" borderId="0" xfId="0" applyNumberFormat="1" applyFont="1"/>
    <xf numFmtId="0" fontId="3" fillId="0" borderId="0" xfId="7" applyFont="1" applyAlignment="1">
      <alignment horizontal="right"/>
    </xf>
    <xf numFmtId="49" fontId="3" fillId="0" borderId="0" xfId="7" applyNumberFormat="1" applyFont="1" applyAlignment="1">
      <alignment horizontal="right"/>
    </xf>
    <xf numFmtId="49" fontId="3" fillId="4" borderId="1" xfId="0" applyNumberFormat="1" applyFont="1" applyFill="1" applyBorder="1" applyAlignment="1">
      <alignment horizontal="right"/>
    </xf>
    <xf numFmtId="170" fontId="3" fillId="7" borderId="59" xfId="1" applyNumberFormat="1" applyFont="1" applyFill="1" applyBorder="1" applyProtection="1">
      <protection locked="0"/>
    </xf>
    <xf numFmtId="170" fontId="3" fillId="7" borderId="60" xfId="1" applyNumberFormat="1" applyFont="1" applyFill="1" applyBorder="1" applyProtection="1">
      <protection locked="0"/>
    </xf>
    <xf numFmtId="170" fontId="3" fillId="7" borderId="61" xfId="1" applyNumberFormat="1" applyFont="1" applyFill="1" applyBorder="1" applyProtection="1">
      <protection locked="0"/>
    </xf>
    <xf numFmtId="170" fontId="3" fillId="7" borderId="62" xfId="1" applyNumberFormat="1" applyFont="1" applyFill="1" applyBorder="1" applyProtection="1">
      <protection locked="0"/>
    </xf>
    <xf numFmtId="170" fontId="2" fillId="10" borderId="59" xfId="1" applyNumberFormat="1" applyFont="1" applyFill="1" applyBorder="1" applyProtection="1">
      <protection locked="0"/>
    </xf>
    <xf numFmtId="170" fontId="2" fillId="10" borderId="60" xfId="1" applyNumberFormat="1" applyFont="1" applyFill="1" applyBorder="1" applyProtection="1">
      <protection locked="0"/>
    </xf>
    <xf numFmtId="170" fontId="2" fillId="10" borderId="61" xfId="1" applyNumberFormat="1" applyFont="1" applyFill="1" applyBorder="1" applyProtection="1">
      <protection locked="0"/>
    </xf>
    <xf numFmtId="170" fontId="2" fillId="10" borderId="62" xfId="1" applyNumberFormat="1" applyFont="1" applyFill="1" applyBorder="1" applyProtection="1">
      <protection locked="0"/>
    </xf>
    <xf numFmtId="0" fontId="56" fillId="0" borderId="0" xfId="7" applyFont="1"/>
    <xf numFmtId="0" fontId="56" fillId="0" borderId="0" xfId="0" applyFont="1" applyAlignment="1">
      <alignment wrapText="1"/>
    </xf>
    <xf numFmtId="0" fontId="56" fillId="0" borderId="0" xfId="0" applyFont="1"/>
    <xf numFmtId="0" fontId="56" fillId="0" borderId="0" xfId="7" applyFont="1" applyAlignment="1">
      <alignment vertical="center"/>
    </xf>
    <xf numFmtId="0" fontId="3" fillId="0" borderId="0" xfId="7" applyFont="1" applyAlignment="1">
      <alignment horizontal="right" vertical="center"/>
    </xf>
    <xf numFmtId="0" fontId="3" fillId="0" borderId="0" xfId="7" applyFont="1" applyAlignment="1">
      <alignment horizontal="center" vertical="center"/>
    </xf>
    <xf numFmtId="0" fontId="2" fillId="4" borderId="0" xfId="7" applyFont="1" applyFill="1" applyAlignment="1">
      <alignment horizontal="center" vertical="center"/>
    </xf>
    <xf numFmtId="0" fontId="55" fillId="4" borderId="0" xfId="7" applyFont="1" applyFill="1" applyAlignment="1">
      <alignment horizontal="center" vertical="center"/>
    </xf>
    <xf numFmtId="0" fontId="3" fillId="0" borderId="0" xfId="7" applyFont="1" applyAlignment="1">
      <alignment vertical="center"/>
    </xf>
    <xf numFmtId="43" fontId="5" fillId="15" borderId="32" xfId="1" applyFont="1" applyFill="1" applyBorder="1" applyProtection="1"/>
    <xf numFmtId="170" fontId="29" fillId="0" borderId="0" xfId="1" applyNumberFormat="1" applyFont="1"/>
    <xf numFmtId="0" fontId="3" fillId="0" borderId="0" xfId="0" applyFont="1" applyAlignment="1">
      <alignment horizontal="right"/>
    </xf>
    <xf numFmtId="0" fontId="3" fillId="0" borderId="0" xfId="0" applyFont="1" applyAlignment="1">
      <alignment horizontal="center"/>
    </xf>
    <xf numFmtId="0" fontId="3" fillId="0" borderId="8" xfId="0" applyFont="1" applyBorder="1" applyAlignment="1">
      <alignment horizontal="center"/>
    </xf>
    <xf numFmtId="0" fontId="3" fillId="4" borderId="0" xfId="0" applyFont="1" applyFill="1" applyAlignment="1">
      <alignment horizontal="right"/>
    </xf>
    <xf numFmtId="0" fontId="3" fillId="4" borderId="0" xfId="0" applyFont="1" applyFill="1" applyAlignment="1">
      <alignment horizontal="center"/>
    </xf>
    <xf numFmtId="0" fontId="2" fillId="0" borderId="0" xfId="7" applyFont="1" applyAlignment="1">
      <alignment horizontal="center"/>
    </xf>
    <xf numFmtId="0" fontId="16" fillId="9" borderId="0" xfId="0" applyFont="1" applyFill="1" applyAlignment="1">
      <alignment horizontal="center" vertical="center" wrapText="1"/>
    </xf>
    <xf numFmtId="0" fontId="16" fillId="9" borderId="6"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8" fillId="9" borderId="0" xfId="0" applyFont="1" applyFill="1" applyAlignment="1">
      <alignment horizont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167" fontId="3" fillId="0" borderId="0" xfId="0" applyNumberFormat="1" applyFont="1" applyProtection="1">
      <protection locked="0"/>
    </xf>
    <xf numFmtId="38" fontId="3" fillId="0" borderId="2" xfId="0" applyNumberFormat="1" applyFont="1" applyBorder="1" applyAlignment="1" applyProtection="1">
      <alignment horizontal="center"/>
      <protection locked="0"/>
    </xf>
    <xf numFmtId="0" fontId="3" fillId="0" borderId="8" xfId="0" applyFont="1" applyBorder="1" applyProtection="1">
      <protection locked="0"/>
    </xf>
    <xf numFmtId="0" fontId="3" fillId="0" borderId="19" xfId="0" applyFont="1" applyBorder="1" applyProtection="1">
      <protection locked="0"/>
    </xf>
    <xf numFmtId="168" fontId="3" fillId="0" borderId="0" xfId="0" applyNumberFormat="1" applyFont="1" applyAlignment="1" applyProtection="1">
      <alignment horizontal="center"/>
      <protection locked="0"/>
    </xf>
    <xf numFmtId="14" fontId="3" fillId="0" borderId="0" xfId="0" applyNumberFormat="1" applyFont="1" applyAlignment="1" applyProtection="1">
      <alignment horizontal="right"/>
      <protection locked="0"/>
    </xf>
    <xf numFmtId="0" fontId="3" fillId="0" borderId="16" xfId="0" applyFont="1" applyBorder="1"/>
    <xf numFmtId="0" fontId="3" fillId="0" borderId="13" xfId="0" applyFont="1" applyBorder="1"/>
    <xf numFmtId="0" fontId="3" fillId="0" borderId="4" xfId="0" applyFont="1" applyBorder="1"/>
    <xf numFmtId="0" fontId="3" fillId="0" borderId="6" xfId="0" applyFont="1" applyBorder="1"/>
    <xf numFmtId="0" fontId="1" fillId="0" borderId="0" xfId="0" applyFont="1"/>
    <xf numFmtId="49" fontId="1" fillId="0" borderId="0" xfId="0" applyNumberFormat="1" applyFont="1" applyAlignment="1">
      <alignment horizontal="left"/>
    </xf>
    <xf numFmtId="169" fontId="1" fillId="0" borderId="0" xfId="0" applyNumberFormat="1" applyFont="1"/>
    <xf numFmtId="14" fontId="3" fillId="0" borderId="0" xfId="0" applyNumberFormat="1" applyFont="1" applyAlignment="1">
      <alignment horizontal="left"/>
    </xf>
    <xf numFmtId="0" fontId="3" fillId="0" borderId="15" xfId="0" applyFont="1" applyBorder="1"/>
    <xf numFmtId="0" fontId="3" fillId="0" borderId="9" xfId="0" applyFont="1" applyBorder="1"/>
    <xf numFmtId="175" fontId="3" fillId="7" borderId="0" xfId="0" applyNumberFormat="1" applyFont="1" applyFill="1" applyAlignment="1" applyProtection="1">
      <alignment horizontal="center"/>
      <protection locked="0"/>
    </xf>
    <xf numFmtId="170" fontId="3" fillId="12" borderId="0" xfId="1" applyNumberFormat="1" applyFont="1" applyFill="1" applyProtection="1"/>
    <xf numFmtId="0" fontId="3" fillId="7" borderId="2" xfId="0" applyFont="1" applyFill="1" applyBorder="1" applyAlignment="1" applyProtection="1">
      <alignment horizontal="center"/>
      <protection locked="0"/>
    </xf>
    <xf numFmtId="0" fontId="1" fillId="4" borderId="0" xfId="9" applyFont="1" applyFill="1" applyAlignment="1" applyProtection="1">
      <alignment horizontal="right"/>
      <protection locked="0"/>
    </xf>
    <xf numFmtId="0" fontId="1" fillId="4" borderId="0" xfId="9" applyFont="1" applyFill="1" applyProtection="1">
      <protection locked="0"/>
    </xf>
    <xf numFmtId="1" fontId="1" fillId="4" borderId="0" xfId="9" applyNumberFormat="1" applyFont="1" applyFill="1" applyProtection="1">
      <protection locked="0"/>
    </xf>
    <xf numFmtId="172" fontId="1" fillId="4" borderId="0" xfId="9" applyNumberFormat="1" applyFont="1" applyFill="1" applyProtection="1">
      <protection locked="0"/>
    </xf>
    <xf numFmtId="0" fontId="1" fillId="4" borderId="0" xfId="9" quotePrefix="1" applyFont="1" applyFill="1" applyAlignment="1" applyProtection="1">
      <alignment horizontal="right"/>
      <protection locked="0"/>
    </xf>
    <xf numFmtId="49" fontId="1" fillId="9" borderId="13" xfId="0" applyNumberFormat="1" applyFont="1" applyFill="1" applyBorder="1" applyAlignment="1">
      <alignment horizontal="left"/>
    </xf>
    <xf numFmtId="0" fontId="1" fillId="9" borderId="4" xfId="0" applyFont="1" applyFill="1" applyBorder="1"/>
    <xf numFmtId="41" fontId="1" fillId="0" borderId="6" xfId="0" applyNumberFormat="1" applyFont="1" applyBorder="1"/>
    <xf numFmtId="41" fontId="1" fillId="0" borderId="0" xfId="0" applyNumberFormat="1" applyFont="1"/>
    <xf numFmtId="49" fontId="1" fillId="0" borderId="13" xfId="0" applyNumberFormat="1" applyFont="1" applyBorder="1" applyAlignment="1">
      <alignment horizontal="left"/>
    </xf>
    <xf numFmtId="0" fontId="1" fillId="10" borderId="9" xfId="0" applyFont="1" applyFill="1" applyBorder="1" applyProtection="1">
      <protection locked="0"/>
    </xf>
    <xf numFmtId="41" fontId="1" fillId="7" borderId="9" xfId="0" applyNumberFormat="1" applyFont="1" applyFill="1" applyBorder="1" applyProtection="1">
      <protection locked="0"/>
    </xf>
    <xf numFmtId="49" fontId="1" fillId="10" borderId="2" xfId="0" applyNumberFormat="1" applyFont="1" applyFill="1" applyBorder="1" applyAlignment="1" applyProtection="1">
      <alignment horizontal="left"/>
      <protection locked="0"/>
    </xf>
    <xf numFmtId="49" fontId="1" fillId="0" borderId="2" xfId="0" applyNumberFormat="1" applyFont="1" applyBorder="1" applyAlignment="1">
      <alignment horizontal="left"/>
    </xf>
    <xf numFmtId="41" fontId="1" fillId="0" borderId="5" xfId="0" applyNumberFormat="1" applyFont="1" applyBorder="1"/>
    <xf numFmtId="49" fontId="1" fillId="0" borderId="11" xfId="0" applyNumberFormat="1" applyFont="1" applyBorder="1" applyAlignment="1">
      <alignment horizontal="left"/>
    </xf>
    <xf numFmtId="41" fontId="1" fillId="7" borderId="32" xfId="0" applyNumberFormat="1" applyFont="1" applyFill="1" applyBorder="1" applyProtection="1">
      <protection locked="0"/>
    </xf>
    <xf numFmtId="41" fontId="1" fillId="7" borderId="23" xfId="0" applyNumberFormat="1" applyFont="1" applyFill="1" applyBorder="1" applyProtection="1">
      <protection locked="0"/>
    </xf>
    <xf numFmtId="41" fontId="1" fillId="7" borderId="27" xfId="0" applyNumberFormat="1" applyFont="1" applyFill="1" applyBorder="1" applyProtection="1">
      <protection locked="0"/>
    </xf>
    <xf numFmtId="0" fontId="1" fillId="0" borderId="0" xfId="0" applyFont="1" applyAlignment="1">
      <alignment horizontal="right"/>
    </xf>
    <xf numFmtId="0" fontId="1" fillId="0" borderId="0" xfId="0" applyFont="1" applyAlignment="1" applyProtection="1">
      <alignment horizontal="right"/>
      <protection hidden="1"/>
    </xf>
    <xf numFmtId="0" fontId="1" fillId="0" borderId="0" xfId="0" applyFont="1" applyAlignment="1">
      <alignment horizontal="left"/>
    </xf>
    <xf numFmtId="0" fontId="5" fillId="7" borderId="20" xfId="8" applyFont="1" applyFill="1" applyBorder="1" applyAlignment="1" applyProtection="1">
      <alignment horizontal="left"/>
      <protection locked="0"/>
    </xf>
    <xf numFmtId="0" fontId="9" fillId="7" borderId="20" xfId="8" applyFill="1" applyBorder="1" applyAlignment="1" applyProtection="1">
      <alignment horizontal="left"/>
      <protection locked="0"/>
    </xf>
    <xf numFmtId="8" fontId="3" fillId="7" borderId="32" xfId="3" applyNumberFormat="1" applyFont="1" applyFill="1" applyBorder="1" applyProtection="1">
      <protection locked="0"/>
    </xf>
    <xf numFmtId="0" fontId="3" fillId="7" borderId="0" xfId="0" applyFont="1" applyFill="1" applyAlignment="1" applyProtection="1">
      <alignment horizontal="left" indent="1"/>
      <protection locked="0"/>
    </xf>
    <xf numFmtId="0" fontId="3" fillId="7" borderId="2" xfId="0" applyFont="1" applyFill="1" applyBorder="1" applyAlignment="1" applyProtection="1">
      <alignment horizontal="left" indent="1"/>
      <protection locked="0"/>
    </xf>
    <xf numFmtId="44" fontId="2" fillId="0" borderId="0" xfId="3" applyFont="1" applyFill="1" applyBorder="1" applyAlignment="1" applyProtection="1"/>
    <xf numFmtId="173" fontId="2" fillId="9" borderId="0" xfId="3" applyNumberFormat="1" applyFont="1" applyFill="1" applyProtection="1"/>
    <xf numFmtId="173" fontId="2" fillId="9" borderId="1" xfId="3" applyNumberFormat="1" applyFont="1" applyFill="1" applyBorder="1" applyProtection="1"/>
    <xf numFmtId="173" fontId="5" fillId="7" borderId="5" xfId="3" applyNumberFormat="1" applyFont="1" applyFill="1" applyBorder="1" applyProtection="1">
      <protection locked="0"/>
    </xf>
    <xf numFmtId="0" fontId="5" fillId="7" borderId="32" xfId="0" applyFont="1" applyFill="1" applyBorder="1" applyAlignment="1" applyProtection="1">
      <alignment horizontal="center"/>
      <protection locked="0"/>
    </xf>
    <xf numFmtId="44" fontId="5" fillId="7" borderId="32" xfId="3" applyFont="1" applyFill="1" applyBorder="1" applyProtection="1">
      <protection locked="0"/>
    </xf>
    <xf numFmtId="44" fontId="8" fillId="9" borderId="32" xfId="3" applyFont="1" applyFill="1" applyBorder="1" applyProtection="1"/>
    <xf numFmtId="0" fontId="5" fillId="7" borderId="40" xfId="0" applyFont="1" applyFill="1" applyBorder="1" applyAlignment="1" applyProtection="1">
      <alignment horizontal="center"/>
      <protection locked="0"/>
    </xf>
    <xf numFmtId="44" fontId="5" fillId="7" borderId="10" xfId="3" applyFont="1" applyFill="1" applyBorder="1" applyProtection="1">
      <protection locked="0"/>
    </xf>
    <xf numFmtId="0" fontId="3" fillId="7" borderId="0" xfId="0" applyFont="1" applyFill="1" applyAlignment="1" applyProtection="1">
      <alignment horizontal="center"/>
      <protection locked="0"/>
    </xf>
    <xf numFmtId="44" fontId="2" fillId="9" borderId="0" xfId="3" applyFont="1" applyFill="1" applyProtection="1"/>
    <xf numFmtId="0" fontId="39" fillId="0" borderId="0" xfId="0" applyFont="1"/>
    <xf numFmtId="0" fontId="2" fillId="9" borderId="2" xfId="0" applyFont="1" applyFill="1" applyBorder="1"/>
    <xf numFmtId="0" fontId="3" fillId="9" borderId="2" xfId="0" applyFont="1" applyFill="1" applyBorder="1"/>
    <xf numFmtId="0" fontId="3" fillId="7" borderId="0" xfId="0" applyFont="1" applyFill="1"/>
    <xf numFmtId="0" fontId="54" fillId="0" borderId="0" xfId="0" applyFont="1"/>
    <xf numFmtId="0" fontId="3" fillId="11" borderId="0" xfId="0" applyFont="1" applyFill="1"/>
    <xf numFmtId="1" fontId="3" fillId="0" borderId="0" xfId="0" applyNumberFormat="1" applyFont="1" applyAlignment="1">
      <alignment horizontal="left"/>
    </xf>
    <xf numFmtId="1" fontId="3" fillId="0" borderId="0" xfId="0" applyNumberFormat="1" applyFont="1"/>
    <xf numFmtId="0" fontId="49" fillId="0" borderId="0" xfId="0" applyFont="1"/>
    <xf numFmtId="0" fontId="52" fillId="0" borderId="0" xfId="0" applyFont="1"/>
    <xf numFmtId="0" fontId="51" fillId="0" borderId="0" xfId="0" applyFont="1" applyAlignment="1">
      <alignment horizontal="center"/>
    </xf>
    <xf numFmtId="0" fontId="2" fillId="9" borderId="2" xfId="0" applyFont="1" applyFill="1" applyBorder="1" applyAlignment="1">
      <alignment horizontal="center"/>
    </xf>
    <xf numFmtId="0" fontId="53" fillId="0" borderId="0" xfId="0" applyFont="1"/>
    <xf numFmtId="0" fontId="3" fillId="9" borderId="0" xfId="0" applyFont="1" applyFill="1" applyAlignment="1">
      <alignment horizontal="left" indent="1"/>
    </xf>
    <xf numFmtId="0" fontId="3" fillId="9" borderId="2" xfId="0" applyFont="1" applyFill="1" applyBorder="1" applyAlignment="1">
      <alignment horizontal="left" indent="1"/>
    </xf>
    <xf numFmtId="0" fontId="2" fillId="9" borderId="0" xfId="0" applyFont="1" applyFill="1" applyAlignment="1">
      <alignment horizontal="right"/>
    </xf>
    <xf numFmtId="0" fontId="2" fillId="9" borderId="1" xfId="0" applyFont="1" applyFill="1" applyBorder="1" applyAlignment="1">
      <alignment horizontal="right"/>
    </xf>
    <xf numFmtId="173" fontId="3" fillId="0" borderId="0" xfId="0" applyNumberFormat="1" applyFont="1"/>
    <xf numFmtId="0" fontId="57" fillId="0" borderId="0" xfId="0" applyFont="1"/>
    <xf numFmtId="170" fontId="57" fillId="0" borderId="0" xfId="0" applyNumberFormat="1" applyFont="1"/>
    <xf numFmtId="0" fontId="50" fillId="0" borderId="0" xfId="0" applyFont="1" applyAlignment="1">
      <alignment vertical="top" wrapText="1"/>
    </xf>
    <xf numFmtId="0" fontId="39"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13" fillId="0" borderId="0" xfId="0" applyFont="1" applyAlignment="1">
      <alignment vertical="center"/>
    </xf>
    <xf numFmtId="0" fontId="58" fillId="0" borderId="0" xfId="0" applyFont="1"/>
    <xf numFmtId="0" fontId="3" fillId="0" borderId="19" xfId="0" applyFont="1" applyBorder="1"/>
    <xf numFmtId="168" fontId="3" fillId="0" borderId="0" xfId="0" applyNumberFormat="1" applyFont="1" applyAlignment="1">
      <alignment horizontal="center"/>
    </xf>
    <xf numFmtId="44" fontId="41" fillId="0" borderId="0" xfId="3" applyFont="1" applyProtection="1"/>
    <xf numFmtId="0" fontId="16" fillId="9" borderId="0" xfId="0" applyFont="1" applyFill="1"/>
    <xf numFmtId="44" fontId="8" fillId="9" borderId="0" xfId="3" applyFont="1" applyFill="1" applyProtection="1"/>
    <xf numFmtId="164" fontId="78" fillId="9" borderId="3" xfId="0" applyNumberFormat="1" applyFont="1" applyFill="1" applyBorder="1" applyAlignment="1">
      <alignment horizontal="center"/>
    </xf>
    <xf numFmtId="164" fontId="78" fillId="9" borderId="18" xfId="0" applyNumberFormat="1" applyFont="1" applyFill="1" applyBorder="1" applyAlignment="1">
      <alignment horizontal="center"/>
    </xf>
    <xf numFmtId="169" fontId="8" fillId="9" borderId="3" xfId="0" applyNumberFormat="1" applyFont="1" applyFill="1" applyBorder="1" applyAlignment="1">
      <alignment horizontal="center" wrapText="1"/>
    </xf>
    <xf numFmtId="164" fontId="8" fillId="9" borderId="10" xfId="0" applyNumberFormat="1" applyFont="1" applyFill="1" applyBorder="1" applyAlignment="1">
      <alignment horizontal="center"/>
    </xf>
    <xf numFmtId="164" fontId="8" fillId="9" borderId="15" xfId="0" applyNumberFormat="1" applyFont="1" applyFill="1" applyBorder="1" applyAlignment="1">
      <alignment horizontal="center"/>
    </xf>
    <xf numFmtId="44" fontId="5" fillId="0" borderId="0" xfId="3" applyFont="1" applyProtection="1"/>
    <xf numFmtId="0" fontId="77" fillId="0" borderId="0" xfId="0" applyFont="1"/>
    <xf numFmtId="0" fontId="0" fillId="0" borderId="0" xfId="0" pivotButton="1" applyAlignment="1">
      <alignment wrapText="1"/>
    </xf>
    <xf numFmtId="0" fontId="0" fillId="0" borderId="0" xfId="0" applyAlignment="1">
      <alignment horizontal="right" wrapText="1"/>
    </xf>
    <xf numFmtId="0" fontId="0" fillId="0" borderId="0" xfId="0" applyAlignment="1">
      <alignment horizontal="left"/>
    </xf>
    <xf numFmtId="173" fontId="0" fillId="0" borderId="0" xfId="0" applyNumberFormat="1"/>
    <xf numFmtId="0" fontId="0" fillId="0" borderId="0" xfId="0" pivotButton="1"/>
    <xf numFmtId="0" fontId="79" fillId="7" borderId="23" xfId="8" applyFont="1" applyFill="1" applyBorder="1" applyProtection="1">
      <protection locked="0"/>
    </xf>
    <xf numFmtId="16" fontId="3" fillId="7" borderId="32" xfId="8" quotePrefix="1" applyNumberFormat="1" applyFont="1" applyFill="1" applyBorder="1" applyAlignment="1" applyProtection="1">
      <alignment horizontal="center"/>
      <protection locked="0"/>
    </xf>
    <xf numFmtId="16" fontId="3" fillId="7" borderId="32" xfId="8" applyNumberFormat="1" applyFont="1" applyFill="1" applyBorder="1" applyAlignment="1" applyProtection="1">
      <alignment horizontal="center"/>
      <protection locked="0"/>
    </xf>
    <xf numFmtId="0" fontId="9" fillId="7" borderId="20" xfId="8" applyFill="1" applyBorder="1" applyAlignment="1" applyProtection="1">
      <alignment horizontal="center"/>
      <protection locked="0"/>
    </xf>
    <xf numFmtId="0" fontId="40" fillId="0" borderId="0" xfId="0" applyFont="1" applyAlignment="1">
      <alignment horizontal="center"/>
    </xf>
    <xf numFmtId="0" fontId="28" fillId="0" borderId="0" xfId="0" applyFont="1" applyAlignment="1">
      <alignment horizontal="center"/>
    </xf>
    <xf numFmtId="0" fontId="5" fillId="9" borderId="0" xfId="0" applyFont="1" applyFill="1" applyAlignment="1">
      <alignment horizontal="left"/>
    </xf>
    <xf numFmtId="0" fontId="5" fillId="7" borderId="20" xfId="8" applyFont="1" applyFill="1" applyBorder="1" applyAlignment="1" applyProtection="1">
      <alignment horizontal="left"/>
      <protection locked="0"/>
    </xf>
    <xf numFmtId="0" fontId="9" fillId="7" borderId="20" xfId="8" applyFill="1" applyBorder="1" applyAlignment="1" applyProtection="1">
      <alignment horizontal="left"/>
      <protection locked="0"/>
    </xf>
    <xf numFmtId="0" fontId="3" fillId="0" borderId="0" xfId="0" applyFont="1" applyAlignment="1">
      <alignment horizontal="center" vertical="center"/>
    </xf>
    <xf numFmtId="0" fontId="3" fillId="0" borderId="2"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2" xfId="0" applyFont="1" applyBorder="1" applyAlignment="1" applyProtection="1">
      <alignment horizontal="right"/>
      <protection locked="0"/>
    </xf>
    <xf numFmtId="38" fontId="3" fillId="0" borderId="2" xfId="0" applyNumberFormat="1" applyFont="1" applyBorder="1" applyAlignment="1" applyProtection="1">
      <alignment horizontal="left"/>
      <protection locked="0"/>
    </xf>
    <xf numFmtId="168" fontId="3" fillId="0" borderId="2" xfId="0" applyNumberFormat="1" applyFont="1" applyBorder="1" applyAlignment="1" applyProtection="1">
      <alignment horizontal="left"/>
      <protection locked="0"/>
    </xf>
    <xf numFmtId="0" fontId="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right"/>
      <protection locked="0"/>
    </xf>
    <xf numFmtId="0" fontId="3" fillId="0" borderId="20" xfId="0" applyFont="1" applyBorder="1" applyAlignment="1" applyProtection="1">
      <alignment horizontal="left"/>
      <protection locked="0"/>
    </xf>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left" vertical="center"/>
      <protection locked="0"/>
    </xf>
    <xf numFmtId="0" fontId="3" fillId="0" borderId="0" xfId="0" applyFont="1" applyAlignment="1">
      <alignment horizontal="right"/>
    </xf>
    <xf numFmtId="168" fontId="3" fillId="7" borderId="2" xfId="0" applyNumberFormat="1" applyFont="1" applyFill="1" applyBorder="1" applyAlignment="1" applyProtection="1">
      <alignment horizontal="center"/>
      <protection locked="0"/>
    </xf>
    <xf numFmtId="0" fontId="3" fillId="7" borderId="2"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1" fillId="7" borderId="0" xfId="0" applyFont="1" applyFill="1" applyAlignment="1" applyProtection="1">
      <alignment horizontal="left"/>
      <protection locked="0"/>
    </xf>
    <xf numFmtId="0" fontId="6" fillId="4" borderId="0" xfId="0" applyFont="1" applyFill="1" applyAlignment="1">
      <alignment horizontal="center" wrapText="1"/>
    </xf>
    <xf numFmtId="0" fontId="50" fillId="0" borderId="0" xfId="0" applyFont="1" applyAlignment="1">
      <alignment horizontal="left" vertical="center" wrapText="1"/>
    </xf>
    <xf numFmtId="0" fontId="2" fillId="9" borderId="20" xfId="0" applyFont="1" applyFill="1" applyBorder="1" applyAlignment="1">
      <alignment horizontal="center" vertical="center"/>
    </xf>
    <xf numFmtId="0" fontId="2" fillId="0" borderId="0" xfId="0" applyFont="1" applyAlignment="1">
      <alignment horizontal="center"/>
    </xf>
    <xf numFmtId="0" fontId="3" fillId="9" borderId="0" xfId="0" applyFont="1" applyFill="1" applyAlignment="1">
      <alignment horizontal="center"/>
    </xf>
    <xf numFmtId="49" fontId="41" fillId="0" borderId="0" xfId="0" applyNumberFormat="1" applyFont="1" applyAlignment="1">
      <alignment horizontal="center" vertical="center"/>
    </xf>
    <xf numFmtId="0" fontId="3" fillId="9" borderId="0" xfId="0" applyFont="1" applyFill="1" applyAlignment="1">
      <alignment horizontal="center" vertical="center" wrapText="1"/>
    </xf>
    <xf numFmtId="0" fontId="3" fillId="9" borderId="2" xfId="0" applyFont="1" applyFill="1" applyBorder="1" applyAlignment="1">
      <alignment horizontal="center" vertical="center" wrapText="1"/>
    </xf>
    <xf numFmtId="0" fontId="27" fillId="9" borderId="0" xfId="0" applyFont="1" applyFill="1" applyAlignment="1">
      <alignment horizontal="center" vertical="center" wrapText="1"/>
    </xf>
    <xf numFmtId="0" fontId="27" fillId="9" borderId="2" xfId="0" applyFont="1" applyFill="1" applyBorder="1" applyAlignment="1">
      <alignment horizontal="center" vertical="center" wrapText="1"/>
    </xf>
    <xf numFmtId="0" fontId="3" fillId="0" borderId="2" xfId="0" applyFont="1" applyBorder="1" applyAlignment="1">
      <alignment horizontal="left"/>
    </xf>
    <xf numFmtId="49" fontId="3" fillId="0" borderId="2" xfId="0" applyNumberFormat="1" applyFont="1" applyBorder="1" applyAlignment="1" applyProtection="1">
      <alignment horizontal="center"/>
      <protection locked="0"/>
    </xf>
    <xf numFmtId="171" fontId="3" fillId="0" borderId="0" xfId="0" applyNumberFormat="1" applyFont="1" applyAlignment="1" applyProtection="1">
      <alignment horizontal="left"/>
      <protection locked="0"/>
    </xf>
    <xf numFmtId="0" fontId="2" fillId="0" borderId="0" xfId="0" applyFont="1" applyAlignment="1">
      <alignment horizontal="left" wrapText="1"/>
    </xf>
    <xf numFmtId="0" fontId="3" fillId="0" borderId="0" xfId="0" applyFont="1" applyAlignment="1">
      <alignment horizontal="center"/>
    </xf>
    <xf numFmtId="0" fontId="3" fillId="0" borderId="8" xfId="0" applyFont="1" applyBorder="1" applyAlignment="1">
      <alignment horizontal="center"/>
    </xf>
    <xf numFmtId="0" fontId="3" fillId="4" borderId="0" xfId="0" applyFont="1" applyFill="1" applyAlignment="1">
      <alignment horizontal="right"/>
    </xf>
    <xf numFmtId="0" fontId="3" fillId="4" borderId="2" xfId="0" applyFont="1" applyFill="1" applyBorder="1" applyAlignment="1">
      <alignment horizontal="left"/>
    </xf>
    <xf numFmtId="0" fontId="3" fillId="4" borderId="0" xfId="0" applyFont="1" applyFill="1" applyAlignment="1">
      <alignment horizontal="center"/>
    </xf>
    <xf numFmtId="0" fontId="3" fillId="4" borderId="2" xfId="0" applyFont="1" applyFill="1" applyBorder="1" applyAlignment="1">
      <alignment horizontal="center"/>
    </xf>
    <xf numFmtId="0" fontId="2" fillId="0" borderId="0" xfId="7" applyFont="1" applyAlignment="1">
      <alignment horizontal="center"/>
    </xf>
    <xf numFmtId="0" fontId="2" fillId="4" borderId="0" xfId="0" applyFont="1" applyFill="1" applyAlignment="1">
      <alignment horizontal="center"/>
    </xf>
    <xf numFmtId="0" fontId="5" fillId="6" borderId="11" xfId="0" quotePrefix="1" applyFont="1" applyFill="1" applyBorder="1" applyAlignment="1">
      <alignment horizontal="center" wrapText="1"/>
    </xf>
    <xf numFmtId="0" fontId="5" fillId="6" borderId="12" xfId="0" quotePrefix="1" applyFont="1" applyFill="1" applyBorder="1" applyAlignment="1">
      <alignment horizontal="center" wrapText="1"/>
    </xf>
    <xf numFmtId="0" fontId="8" fillId="9" borderId="40" xfId="0" applyFont="1" applyFill="1" applyBorder="1" applyAlignment="1">
      <alignment horizontal="center"/>
    </xf>
    <xf numFmtId="0" fontId="8" fillId="9" borderId="20" xfId="0" applyFont="1" applyFill="1" applyBorder="1" applyAlignment="1">
      <alignment horizontal="center"/>
    </xf>
    <xf numFmtId="0" fontId="8" fillId="9" borderId="23" xfId="0" applyFont="1" applyFill="1" applyBorder="1" applyAlignment="1">
      <alignment horizontal="center"/>
    </xf>
    <xf numFmtId="0" fontId="5" fillId="9" borderId="0" xfId="0" applyFont="1" applyFill="1" applyAlignment="1">
      <alignment horizontal="center"/>
    </xf>
    <xf numFmtId="49" fontId="41" fillId="0" borderId="0" xfId="0" applyNumberFormat="1" applyFont="1" applyAlignment="1">
      <alignment horizontal="center"/>
    </xf>
    <xf numFmtId="0" fontId="16" fillId="9" borderId="0" xfId="0" applyFont="1" applyFill="1" applyAlignment="1">
      <alignment horizontal="center" vertical="center" wrapText="1"/>
    </xf>
    <xf numFmtId="0" fontId="16" fillId="9" borderId="6"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9" xfId="0" applyFont="1" applyFill="1" applyBorder="1" applyAlignment="1">
      <alignment horizontal="center" vertical="center" wrapText="1"/>
    </xf>
    <xf numFmtId="49" fontId="8" fillId="0" borderId="38" xfId="0" applyNumberFormat="1" applyFont="1" applyBorder="1" applyAlignment="1">
      <alignment horizontal="left" vertical="center" wrapText="1"/>
    </xf>
    <xf numFmtId="49" fontId="8" fillId="0" borderId="39" xfId="0" applyNumberFormat="1" applyFont="1" applyBorder="1" applyAlignment="1">
      <alignment horizontal="left" vertical="center" wrapText="1"/>
    </xf>
    <xf numFmtId="0" fontId="41" fillId="0" borderId="0" xfId="0" applyFont="1" applyAlignment="1">
      <alignment horizontal="center"/>
    </xf>
    <xf numFmtId="0" fontId="8" fillId="4" borderId="18"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5" fillId="0" borderId="0" xfId="0" applyFont="1" applyAlignment="1">
      <alignment horizontal="center" vertical="center" wrapText="1"/>
    </xf>
    <xf numFmtId="0" fontId="8" fillId="4" borderId="3" xfId="0" applyFont="1" applyFill="1" applyBorder="1" applyAlignment="1">
      <alignment horizontal="center" vertical="center"/>
    </xf>
    <xf numFmtId="0" fontId="8" fillId="4" borderId="10" xfId="0" applyFont="1" applyFill="1" applyBorder="1" applyAlignment="1">
      <alignment horizontal="center" vertical="center"/>
    </xf>
    <xf numFmtId="0" fontId="77" fillId="9" borderId="0" xfId="0" applyFont="1" applyFill="1" applyAlignment="1">
      <alignment horizontal="center"/>
    </xf>
    <xf numFmtId="0" fontId="8" fillId="9" borderId="40" xfId="0" applyFont="1" applyFill="1" applyBorder="1" applyAlignment="1">
      <alignment horizontal="right" indent="1"/>
    </xf>
    <xf numFmtId="0" fontId="8" fillId="9" borderId="23" xfId="0" applyFont="1" applyFill="1" applyBorder="1" applyAlignment="1">
      <alignment horizontal="right" indent="1"/>
    </xf>
    <xf numFmtId="0" fontId="8" fillId="9" borderId="15" xfId="0" applyFont="1" applyFill="1" applyBorder="1" applyAlignment="1">
      <alignment horizontal="center"/>
    </xf>
    <xf numFmtId="0" fontId="8" fillId="9" borderId="2" xfId="0" applyFont="1" applyFill="1" applyBorder="1" applyAlignment="1">
      <alignment horizontal="center"/>
    </xf>
    <xf numFmtId="0" fontId="8" fillId="9" borderId="0" xfId="0" applyFont="1" applyFill="1" applyAlignment="1">
      <alignment horizontal="center"/>
    </xf>
    <xf numFmtId="49" fontId="6" fillId="0" borderId="17" xfId="0" applyNumberFormat="1" applyFont="1" applyBorder="1" applyAlignment="1">
      <alignment horizontal="left" wrapText="1"/>
    </xf>
    <xf numFmtId="0" fontId="1" fillId="0" borderId="17" xfId="0" applyFont="1" applyBorder="1" applyAlignment="1">
      <alignment wrapText="1"/>
    </xf>
    <xf numFmtId="0" fontId="1" fillId="0" borderId="33" xfId="0" applyFont="1" applyBorder="1" applyAlignment="1">
      <alignment wrapText="1"/>
    </xf>
    <xf numFmtId="49" fontId="6" fillId="0" borderId="28" xfId="0" applyNumberFormat="1" applyFont="1" applyBorder="1" applyAlignment="1">
      <alignment horizontal="left" wrapText="1"/>
    </xf>
    <xf numFmtId="0" fontId="1" fillId="0" borderId="28" xfId="0" applyFont="1" applyBorder="1" applyAlignment="1">
      <alignment wrapText="1"/>
    </xf>
    <xf numFmtId="0" fontId="1" fillId="0" borderId="26" xfId="0" applyFont="1" applyBorder="1" applyAlignment="1">
      <alignment wrapText="1"/>
    </xf>
    <xf numFmtId="0" fontId="6" fillId="0" borderId="13" xfId="0" applyFont="1" applyBorder="1" applyAlignment="1">
      <alignment wrapText="1"/>
    </xf>
    <xf numFmtId="0" fontId="6" fillId="0" borderId="20" xfId="0" applyFont="1" applyBorder="1" applyAlignment="1">
      <alignment wrapText="1"/>
    </xf>
    <xf numFmtId="0" fontId="6" fillId="0" borderId="23" xfId="0" applyFont="1" applyBorder="1" applyAlignment="1">
      <alignment wrapText="1"/>
    </xf>
    <xf numFmtId="49" fontId="6" fillId="0" borderId="11" xfId="0" applyNumberFormat="1" applyFont="1" applyBorder="1" applyAlignment="1">
      <alignment wrapText="1"/>
    </xf>
    <xf numFmtId="49" fontId="6" fillId="0" borderId="12" xfId="0" applyNumberFormat="1" applyFont="1" applyBorder="1" applyAlignment="1">
      <alignment wrapText="1"/>
    </xf>
    <xf numFmtId="49" fontId="6" fillId="0" borderId="2" xfId="0" applyNumberFormat="1" applyFont="1" applyBorder="1" applyAlignment="1">
      <alignment horizontal="left" wrapText="1"/>
    </xf>
    <xf numFmtId="0" fontId="1" fillId="0" borderId="2" xfId="0" applyFont="1" applyBorder="1" applyAlignment="1">
      <alignment wrapText="1"/>
    </xf>
    <xf numFmtId="0" fontId="1" fillId="0" borderId="9" xfId="0" applyFont="1" applyBorder="1" applyAlignment="1">
      <alignment wrapText="1"/>
    </xf>
    <xf numFmtId="0" fontId="7" fillId="9" borderId="2"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6" fillId="0" borderId="20" xfId="0" applyNumberFormat="1" applyFont="1" applyBorder="1" applyAlignment="1">
      <alignment horizontal="left" wrapText="1"/>
    </xf>
    <xf numFmtId="0" fontId="1" fillId="0" borderId="20" xfId="0" applyFont="1" applyBorder="1" applyAlignment="1">
      <alignment wrapText="1"/>
    </xf>
    <xf numFmtId="0" fontId="1" fillId="0" borderId="23" xfId="0" applyFont="1" applyBorder="1" applyAlignment="1">
      <alignment wrapText="1"/>
    </xf>
    <xf numFmtId="0" fontId="16" fillId="0" borderId="1" xfId="0" applyFont="1" applyBorder="1" applyAlignment="1">
      <alignment horizontal="center"/>
    </xf>
    <xf numFmtId="0" fontId="17" fillId="5" borderId="0" xfId="0" applyFont="1" applyFill="1" applyAlignment="1">
      <alignment horizontal="center"/>
    </xf>
    <xf numFmtId="0" fontId="26" fillId="0" borderId="18" xfId="0" applyFont="1" applyBorder="1" applyAlignment="1" applyProtection="1">
      <alignment vertical="top" wrapText="1"/>
      <protection locked="0"/>
    </xf>
    <xf numFmtId="0" fontId="26" fillId="0" borderId="13" xfId="0" applyFont="1" applyBorder="1" applyAlignment="1" applyProtection="1">
      <alignment vertical="top" wrapText="1"/>
      <protection locked="0"/>
    </xf>
    <xf numFmtId="0" fontId="26" fillId="0" borderId="4" xfId="0" applyFont="1" applyBorder="1" applyAlignment="1" applyProtection="1">
      <alignment vertical="top" wrapText="1"/>
      <protection locked="0"/>
    </xf>
    <xf numFmtId="0" fontId="26" fillId="0" borderId="16"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26" fillId="0" borderId="6" xfId="0" applyFont="1" applyBorder="1" applyAlignment="1" applyProtection="1">
      <alignment vertical="top" wrapText="1"/>
      <protection locked="0"/>
    </xf>
    <xf numFmtId="0" fontId="26" fillId="0" borderId="15" xfId="0" applyFont="1" applyBorder="1" applyAlignment="1" applyProtection="1">
      <alignment vertical="top" wrapText="1"/>
      <protection locked="0"/>
    </xf>
    <xf numFmtId="0" fontId="26" fillId="0" borderId="2" xfId="0" applyFont="1" applyBorder="1" applyAlignment="1" applyProtection="1">
      <alignment vertical="top" wrapText="1"/>
      <protection locked="0"/>
    </xf>
    <xf numFmtId="0" fontId="26" fillId="0" borderId="9" xfId="0" applyFont="1" applyBorder="1" applyAlignment="1" applyProtection="1">
      <alignment vertical="top" wrapText="1"/>
      <protection locked="0"/>
    </xf>
    <xf numFmtId="0" fontId="11" fillId="0" borderId="16" xfId="0" applyFont="1" applyBorder="1" applyAlignment="1">
      <alignment horizontal="left"/>
    </xf>
    <xf numFmtId="0" fontId="11" fillId="0" borderId="0" xfId="0" applyFont="1" applyAlignment="1">
      <alignment horizontal="left"/>
    </xf>
    <xf numFmtId="166" fontId="3" fillId="0" borderId="20" xfId="0" applyNumberFormat="1" applyFont="1" applyBorder="1" applyAlignment="1" applyProtection="1">
      <alignment horizontal="right"/>
      <protection locked="0"/>
    </xf>
    <xf numFmtId="166" fontId="3" fillId="0" borderId="23" xfId="0" applyNumberFormat="1" applyFont="1" applyBorder="1" applyAlignment="1" applyProtection="1">
      <alignment horizontal="right"/>
      <protection locked="0"/>
    </xf>
    <xf numFmtId="0" fontId="25" fillId="0" borderId="2" xfId="0" applyFont="1" applyBorder="1" applyAlignment="1" applyProtection="1">
      <alignment horizontal="left"/>
      <protection locked="0"/>
    </xf>
    <xf numFmtId="0" fontId="11" fillId="0" borderId="15" xfId="0" applyFont="1" applyBorder="1" applyAlignment="1" applyProtection="1">
      <alignment horizontal="left"/>
      <protection locked="0"/>
    </xf>
    <xf numFmtId="0" fontId="11" fillId="0" borderId="2" xfId="0" applyFont="1" applyBorder="1" applyAlignment="1" applyProtection="1">
      <alignment horizontal="left"/>
      <protection locked="0"/>
    </xf>
    <xf numFmtId="166" fontId="11" fillId="0" borderId="20" xfId="0" applyNumberFormat="1" applyFont="1" applyBorder="1" applyAlignment="1" applyProtection="1">
      <alignment horizontal="right"/>
      <protection locked="0"/>
    </xf>
    <xf numFmtId="166" fontId="11" fillId="0" borderId="23" xfId="0" applyNumberFormat="1" applyFont="1" applyBorder="1" applyAlignment="1" applyProtection="1">
      <alignment horizontal="right"/>
      <protection locked="0"/>
    </xf>
    <xf numFmtId="0" fontId="11" fillId="0" borderId="16"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166" fontId="2" fillId="0" borderId="2" xfId="0" applyNumberFormat="1" applyFont="1" applyBorder="1" applyAlignment="1">
      <alignment horizontal="right"/>
    </xf>
    <xf numFmtId="166" fontId="2" fillId="0" borderId="9" xfId="0" applyNumberFormat="1" applyFont="1" applyBorder="1" applyAlignment="1">
      <alignment horizontal="right"/>
    </xf>
    <xf numFmtId="165" fontId="25" fillId="0" borderId="2" xfId="0" applyNumberFormat="1" applyFont="1" applyBorder="1" applyAlignment="1" applyProtection="1">
      <alignment horizontal="center"/>
      <protection locked="0"/>
    </xf>
    <xf numFmtId="0" fontId="11" fillId="0" borderId="18" xfId="0" applyFont="1" applyBorder="1" applyAlignment="1">
      <alignment horizontal="center"/>
    </xf>
    <xf numFmtId="0" fontId="11" fillId="0" borderId="13" xfId="0" applyFont="1" applyBorder="1" applyAlignment="1">
      <alignment horizontal="center"/>
    </xf>
    <xf numFmtId="0" fontId="11" fillId="0" borderId="4" xfId="0" applyFont="1" applyBorder="1" applyAlignment="1">
      <alignment horizontal="center"/>
    </xf>
    <xf numFmtId="166" fontId="3" fillId="0" borderId="2" xfId="0" applyNumberFormat="1" applyFont="1" applyBorder="1" applyAlignment="1" applyProtection="1">
      <alignment horizontal="right"/>
      <protection locked="0"/>
    </xf>
    <xf numFmtId="166" fontId="3" fillId="0" borderId="9" xfId="0" applyNumberFormat="1" applyFont="1" applyBorder="1" applyAlignment="1" applyProtection="1">
      <alignment horizontal="right"/>
      <protection locked="0"/>
    </xf>
    <xf numFmtId="0" fontId="5" fillId="3" borderId="15"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15" fontId="3" fillId="7" borderId="2" xfId="0" applyNumberFormat="1" applyFont="1" applyFill="1" applyBorder="1" applyAlignment="1" applyProtection="1">
      <alignment horizontal="center"/>
      <protection locked="0"/>
    </xf>
  </cellXfs>
  <cellStyles count="67">
    <cellStyle name="20% - Accent1 2" xfId="32" xr:uid="{ACA6C968-21DD-44A1-B86B-73C6607A6CBB}"/>
    <cellStyle name="20% - Accent2 2" xfId="36" xr:uid="{E1536E97-0F33-4267-BD24-25CCB9EF8142}"/>
    <cellStyle name="20% - Accent3 2" xfId="40" xr:uid="{82D15C79-9F51-461A-9F6A-D96563B94E9E}"/>
    <cellStyle name="20% - Accent4 2" xfId="44" xr:uid="{45681132-ACDE-4F67-B871-399EB8F8E20A}"/>
    <cellStyle name="20% - Accent5 2" xfId="48" xr:uid="{4CBC8D07-8962-4BB1-AB3E-509E86B87D4B}"/>
    <cellStyle name="20% - Accent6 2" xfId="52" xr:uid="{C9AE8BC9-806F-475D-A07A-D21BD361AB23}"/>
    <cellStyle name="40% - Accent1 2" xfId="33" xr:uid="{0E0D013E-453F-4FA6-BBA0-79D250404C63}"/>
    <cellStyle name="40% - Accent2 2" xfId="37" xr:uid="{89A22F73-A5A5-4B57-A8DC-718AFA8A86B6}"/>
    <cellStyle name="40% - Accent3 2" xfId="41" xr:uid="{3021F72A-6B4B-4CC2-A023-4F5B80B95DB0}"/>
    <cellStyle name="40% - Accent4 2" xfId="45" xr:uid="{478ACD2F-901E-482E-BE91-650901760EB0}"/>
    <cellStyle name="40% - Accent5 2" xfId="49" xr:uid="{E8533FCD-FF2B-4B34-8848-27044B888F49}"/>
    <cellStyle name="40% - Accent6 2" xfId="53" xr:uid="{B81B6FB7-28C3-4D5D-97C0-70BC323CDB2E}"/>
    <cellStyle name="60% - Accent1 2" xfId="34" xr:uid="{D77E1199-3590-4F32-BBC8-1744CA6DF7A1}"/>
    <cellStyle name="60% - Accent2 2" xfId="38" xr:uid="{C1B5C6E6-9777-434A-AF13-608BA43E0B35}"/>
    <cellStyle name="60% - Accent3 2" xfId="42" xr:uid="{EC98017F-6E88-4FDA-9971-63AA7863A6C8}"/>
    <cellStyle name="60% - Accent4 2" xfId="46" xr:uid="{CC1C537B-84F3-4120-BFE7-5815CE6E8621}"/>
    <cellStyle name="60% - Accent5 2" xfId="50" xr:uid="{11ADDC41-B73A-4A83-B96D-3E4515803CE9}"/>
    <cellStyle name="60% - Accent6 2" xfId="54" xr:uid="{C1838E33-9A09-4040-ACE9-AC826D8CB5E0}"/>
    <cellStyle name="Accent1 2" xfId="31" xr:uid="{FBAAEF20-635F-4B1B-AA5E-F7D5820136CB}"/>
    <cellStyle name="Accent2 2" xfId="35" xr:uid="{9C8D4463-D355-458A-9D45-126146084310}"/>
    <cellStyle name="Accent3 2" xfId="39" xr:uid="{D6CE5E65-1110-452D-915A-F3CB0C53D9CB}"/>
    <cellStyle name="Accent4 2" xfId="43" xr:uid="{4BADC60E-1B2F-4EC7-9C16-D96FFC583E27}"/>
    <cellStyle name="Accent5 2" xfId="47" xr:uid="{23271662-18B8-47C4-A60D-BA4F694D107D}"/>
    <cellStyle name="Accent6 2" xfId="51" xr:uid="{C075BC78-F187-489C-82A4-7E339AA8F07B}"/>
    <cellStyle name="Bad 2" xfId="20" xr:uid="{536F9E3F-BE27-47E7-930C-001B439620EA}"/>
    <cellStyle name="Calculation 2" xfId="24" xr:uid="{7CD51F34-B8EB-4014-9F31-841E8D744E0B}"/>
    <cellStyle name="Check Cell 2" xfId="26" xr:uid="{C49C47DB-1D70-4AA7-B5D2-87811844EE81}"/>
    <cellStyle name="Comma" xfId="1" builtinId="3"/>
    <cellStyle name="Comma 2" xfId="2" xr:uid="{985AED60-5B52-48A9-A87A-E0BE8064D893}"/>
    <cellStyle name="Comma 2 2" xfId="58" xr:uid="{B1D28795-6126-4E45-8E3D-DE0515D11B86}"/>
    <cellStyle name="Comma 3" xfId="57" xr:uid="{EC432894-48A3-4E8E-9B2A-2485BD023C9D}"/>
    <cellStyle name="Comma 4" xfId="14" xr:uid="{65C66EE6-7032-4B34-90B5-46EE828DDB79}"/>
    <cellStyle name="Currency" xfId="3" builtinId="4"/>
    <cellStyle name="Currency 2" xfId="4" xr:uid="{B955615D-15C2-48B1-8755-DCB4F40B7362}"/>
    <cellStyle name="Currency 2 2" xfId="5" xr:uid="{E3BBD0AD-0D26-44F4-ADA5-30251286DC61}"/>
    <cellStyle name="Currency 2 2 2" xfId="61" xr:uid="{43976671-5024-441D-9D9A-6184A7970C50}"/>
    <cellStyle name="Currency 2 3" xfId="60" xr:uid="{2DB8F57B-419F-42EE-8D84-E5F6165ED9D8}"/>
    <cellStyle name="Currency 3" xfId="6" xr:uid="{3EF5DBB5-BE28-481A-963F-9CC198438F38}"/>
    <cellStyle name="Currency 3 2" xfId="62" xr:uid="{944A6790-06B3-44DB-B398-34906BC09F49}"/>
    <cellStyle name="Currency 4" xfId="59" xr:uid="{459B82BE-C4AA-47E7-9641-B12F0E8CBF5B}"/>
    <cellStyle name="Currency 5" xfId="55" xr:uid="{5B0405D8-A4F0-49BE-BDCC-4E4BF49B4FB8}"/>
    <cellStyle name="Explanatory Text 2" xfId="29" xr:uid="{8B471220-C2B7-4E75-A8A1-D25054AC6241}"/>
    <cellStyle name="Good 2" xfId="19" xr:uid="{B9A33CDC-4594-41F1-BA3A-59593C6ADB9A}"/>
    <cellStyle name="Heading 1 2" xfId="15" xr:uid="{6361F322-F9B3-4F3C-BAA7-E0C86E40CD3B}"/>
    <cellStyle name="Heading 2 2" xfId="16" xr:uid="{04A06A9A-5C83-4E53-A8BE-C97D304FF9E2}"/>
    <cellStyle name="Heading 3 2" xfId="17" xr:uid="{458DC5D8-557E-47AA-B3D4-AC59D3107103}"/>
    <cellStyle name="Heading 4 2" xfId="18" xr:uid="{121CFB9F-9364-4D36-A8E0-3CA796F72512}"/>
    <cellStyle name="Input 2" xfId="22" xr:uid="{D7FD738C-05B1-492C-83B4-DB85830F3689}"/>
    <cellStyle name="Linked Cell 2" xfId="25" xr:uid="{921BC060-7CED-4789-B2E5-72BC94C99DBC}"/>
    <cellStyle name="Neutral 2" xfId="21" xr:uid="{DF1C12BF-23B3-4539-ADEE-336427AAB121}"/>
    <cellStyle name="Normal" xfId="0" builtinId="0"/>
    <cellStyle name="Normal 2" xfId="7" xr:uid="{9B5951B2-20AB-4D53-820C-22C7B6736770}"/>
    <cellStyle name="Normal 2 2" xfId="63" xr:uid="{03A52F7B-FEE1-4BC0-8DE1-C1B9BB1B5941}"/>
    <cellStyle name="Normal 3" xfId="8" xr:uid="{D366A35E-5FD3-4F14-A21D-FC5E5890D996}"/>
    <cellStyle name="Normal 3 2" xfId="65" xr:uid="{38E18DB5-07E4-4AB7-AC61-C4757D6DF81B}"/>
    <cellStyle name="Normal 3 3" xfId="64" xr:uid="{EB043E5E-D8A5-49B8-9A30-6490532E49A8}"/>
    <cellStyle name="Normal 4" xfId="56" xr:uid="{FA4D6864-03E9-4487-A7EF-5C3F287963BD}"/>
    <cellStyle name="Normal 5" xfId="13" xr:uid="{A83B840E-4215-448B-B1D5-2BC56025C375}"/>
    <cellStyle name="Normal_S- Schedules" xfId="9" xr:uid="{D1191B57-E0B1-4D87-9478-54C6E9450794}"/>
    <cellStyle name="Normal_Transfer Schedules" xfId="10" xr:uid="{2F138BA3-2371-4962-990E-991E576E1840}"/>
    <cellStyle name="Note 2" xfId="28" xr:uid="{BA495CDF-C888-4315-A185-2F70C43951DE}"/>
    <cellStyle name="Output 2" xfId="23" xr:uid="{BEC82E40-7106-42EB-96D3-65D98F6744EC}"/>
    <cellStyle name="Percent" xfId="11" builtinId="5"/>
    <cellStyle name="Percent 2" xfId="66" xr:uid="{BCDCDF9D-08D1-4489-ACA2-7E7B755EA2FA}"/>
    <cellStyle name="Title" xfId="12" builtinId="15" customBuiltin="1"/>
    <cellStyle name="Total 2" xfId="30" xr:uid="{5C17A4D0-A9D2-40F8-9F0B-AC09592FB371}"/>
    <cellStyle name="Warning Text 2" xfId="27" xr:uid="{77DF4250-FCAC-4682-83CB-F4A02D509C59}"/>
  </cellStyles>
  <dxfs count="21">
    <dxf>
      <font>
        <b/>
        <i/>
        <color rgb="FFFF0000"/>
      </font>
      <fill>
        <patternFill>
          <bgColor rgb="FFFFFF00"/>
        </patternFill>
      </fill>
    </dxf>
    <dxf>
      <font>
        <color rgb="FFFF0000"/>
      </font>
    </dxf>
    <dxf>
      <font>
        <color rgb="FFFF0000"/>
      </font>
    </dxf>
    <dxf>
      <protection locked="1"/>
    </dxf>
    <dxf>
      <protection locked="1"/>
    </dxf>
    <dxf>
      <protection locked="1"/>
    </dxf>
    <dxf>
      <protection locked="1"/>
    </dxf>
    <dxf>
      <protection locked="1"/>
    </dxf>
    <dxf>
      <protection locked="1"/>
    </dxf>
    <dxf>
      <numFmt numFmtId="173" formatCode="_(&quot;$&quot;* #,##0_);_(&quot;$&quot;* \(#,##0\);_(&quot;$&quot;* &quot;-&quot;??_);_(@_)"/>
    </dxf>
    <dxf>
      <alignment horizontal="right" wrapText="1"/>
    </dxf>
    <dxf>
      <protection locked="1"/>
    </dxf>
    <dxf>
      <protection locked="1"/>
    </dxf>
    <dxf>
      <protection locked="1"/>
    </dxf>
    <dxf>
      <protection locked="1"/>
    </dxf>
    <dxf>
      <protection locked="1"/>
    </dxf>
    <dxf>
      <protection locked="1"/>
    </dxf>
    <dxf>
      <numFmt numFmtId="173" formatCode="_(&quot;$&quot;* #,##0_);_(&quot;$&quot;* \(#,##0\);_(&quot;$&quot;* &quot;-&quot;??_);_(@_)"/>
    </dxf>
    <dxf>
      <alignment horizontal="right"/>
    </dxf>
    <dxf>
      <alignment wrapText="1"/>
    </dxf>
    <dxf>
      <alignment wrapText="1"/>
    </dxf>
  </dxfs>
  <tableStyles count="0" defaultTableStyle="TableStyleMedium2" defaultPivotStyle="PivotStyleLight16"/>
  <colors>
    <mruColors>
      <color rgb="FFFFFFCC"/>
      <color rgb="FF66FFFF"/>
      <color rgb="FFCCFF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eetMetadata" Target="metadata.xml"/><Relationship Id="rId21" Type="http://schemas.openxmlformats.org/officeDocument/2006/relationships/worksheet" Target="worksheets/sheet21.xml"/><Relationship Id="rId34" Type="http://schemas.openxmlformats.org/officeDocument/2006/relationships/pivotCacheDefinition" Target="pivotCache/pivotCacheDefinition1.xml"/><Relationship Id="rId42" Type="http://schemas.microsoft.com/office/2017/06/relationships/rdRichValueStructure" Target="richData/rdrichvaluestructure.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microsoft.com/office/2022/10/relationships/richValueRel" Target="richData/richValueRel.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pivotCacheDefinition" Target="pivotCache/pivotCacheDefinition2.xml"/><Relationship Id="rId43" Type="http://schemas.microsoft.com/office/2017/06/relationships/rdRichValueTypes" Target="richData/rdRichValueTyp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46" Type="http://schemas.openxmlformats.org/officeDocument/2006/relationships/customXml" Target="../customXml/item2.xml"/><Relationship Id="rId20" Type="http://schemas.openxmlformats.org/officeDocument/2006/relationships/worksheet" Target="worksheets/sheet20.xml"/><Relationship Id="rId41" Type="http://schemas.microsoft.com/office/2017/06/relationships/rdRichValue" Target="richData/rdrichvalue.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7620</xdr:colOff>
      <xdr:row>142</xdr:row>
      <xdr:rowOff>7620</xdr:rowOff>
    </xdr:from>
    <xdr:to>
      <xdr:col>4</xdr:col>
      <xdr:colOff>91440</xdr:colOff>
      <xdr:row>144</xdr:row>
      <xdr:rowOff>0</xdr:rowOff>
    </xdr:to>
    <xdr:sp macro="" textlink="">
      <xdr:nvSpPr>
        <xdr:cNvPr id="21842" name="AutoShape 2">
          <a:extLst>
            <a:ext uri="{FF2B5EF4-FFF2-40B4-BE49-F238E27FC236}">
              <a16:creationId xmlns:a16="http://schemas.microsoft.com/office/drawing/2014/main" id="{A359E9BC-3788-740F-3773-8B6D0414E409}"/>
            </a:ext>
          </a:extLst>
        </xdr:cNvPr>
        <xdr:cNvSpPr>
          <a:spLocks/>
        </xdr:cNvSpPr>
      </xdr:nvSpPr>
      <xdr:spPr bwMode="auto">
        <a:xfrm>
          <a:off x="2606040" y="21198840"/>
          <a:ext cx="83820" cy="304800"/>
        </a:xfrm>
        <a:prstGeom prst="rightBrace">
          <a:avLst>
            <a:gd name="adj1" fmla="val 3030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25400</xdr:rowOff>
        </xdr:from>
        <xdr:to>
          <xdr:col>10</xdr:col>
          <xdr:colOff>177800</xdr:colOff>
          <xdr:row>12</xdr:row>
          <xdr:rowOff>76200</xdr:rowOff>
        </xdr:to>
        <xdr:sp macro="" textlink="">
          <xdr:nvSpPr>
            <xdr:cNvPr id="21597" name="Object 93" hidden="1">
              <a:extLst>
                <a:ext uri="{63B3BB69-23CF-44E3-9099-C40C66FF867C}">
                  <a14:compatExt spid="_x0000_s21597"/>
                </a:ext>
                <a:ext uri="{FF2B5EF4-FFF2-40B4-BE49-F238E27FC236}">
                  <a16:creationId xmlns:a16="http://schemas.microsoft.com/office/drawing/2014/main" id="{00000000-0008-0000-0000-00005D5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7620</xdr:colOff>
      <xdr:row>117</xdr:row>
      <xdr:rowOff>0</xdr:rowOff>
    </xdr:from>
    <xdr:to>
      <xdr:col>5</xdr:col>
      <xdr:colOff>83820</xdr:colOff>
      <xdr:row>117</xdr:row>
      <xdr:rowOff>0</xdr:rowOff>
    </xdr:to>
    <xdr:sp macro="" textlink="">
      <xdr:nvSpPr>
        <xdr:cNvPr id="3544" name="AutoShape 2">
          <a:extLst>
            <a:ext uri="{FF2B5EF4-FFF2-40B4-BE49-F238E27FC236}">
              <a16:creationId xmlns:a16="http://schemas.microsoft.com/office/drawing/2014/main" id="{F2755154-50B0-F9E7-E7CA-25DD195F5675}"/>
            </a:ext>
          </a:extLst>
        </xdr:cNvPr>
        <xdr:cNvSpPr>
          <a:spLocks/>
        </xdr:cNvSpPr>
      </xdr:nvSpPr>
      <xdr:spPr bwMode="auto">
        <a:xfrm>
          <a:off x="2567940" y="18135600"/>
          <a:ext cx="762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xdr:colOff>
      <xdr:row>0</xdr:row>
      <xdr:rowOff>221116</xdr:rowOff>
    </xdr:from>
    <xdr:ext cx="7883638" cy="593304"/>
    <xdr:sp macro="" textlink="">
      <xdr:nvSpPr>
        <xdr:cNvPr id="3" name="Rectangle 2">
          <a:extLst>
            <a:ext uri="{FF2B5EF4-FFF2-40B4-BE49-F238E27FC236}">
              <a16:creationId xmlns:a16="http://schemas.microsoft.com/office/drawing/2014/main" id="{F3674042-7C76-D1F3-F8D2-BB7DC626F5E7}"/>
            </a:ext>
          </a:extLst>
        </xdr:cNvPr>
        <xdr:cNvSpPr/>
      </xdr:nvSpPr>
      <xdr:spPr>
        <a:xfrm>
          <a:off x="204108" y="221116"/>
          <a:ext cx="7883638" cy="593304"/>
        </a:xfrm>
        <a:prstGeom prst="rect">
          <a:avLst/>
        </a:prstGeom>
        <a:noFill/>
      </xdr:spPr>
      <xdr:txBody>
        <a:bodyPr wrap="square" lIns="91440" tIns="45720" rIns="91440" bIns="45720">
          <a:spAutoFit/>
        </a:bodyPr>
        <a:lstStyle/>
        <a:p>
          <a:pPr algn="ctr"/>
          <a:r>
            <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[Insert Entity</a:t>
          </a:r>
          <a:r>
            <a:rPr lang="en-US" sz="32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Letterhead Here]</a:t>
          </a:r>
          <a:endPar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508000</xdr:colOff>
      <xdr:row>10</xdr:row>
      <xdr:rowOff>101600</xdr:rowOff>
    </xdr:from>
    <xdr:to>
      <xdr:col>7</xdr:col>
      <xdr:colOff>317500</xdr:colOff>
      <xdr:row>28</xdr:row>
      <xdr:rowOff>0</xdr:rowOff>
    </xdr:to>
    <xdr:sp macro="" textlink="">
      <xdr:nvSpPr>
        <xdr:cNvPr id="2" name="TextBox 1">
          <a:extLst>
            <a:ext uri="{FF2B5EF4-FFF2-40B4-BE49-F238E27FC236}">
              <a16:creationId xmlns:a16="http://schemas.microsoft.com/office/drawing/2014/main" id="{92DF6F7D-3BF6-E125-DDA8-955E9A9A7F0C}"/>
            </a:ext>
          </a:extLst>
        </xdr:cNvPr>
        <xdr:cNvSpPr txBox="1"/>
      </xdr:nvSpPr>
      <xdr:spPr>
        <a:xfrm>
          <a:off x="800100" y="2120900"/>
          <a:ext cx="70485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254000</xdr:colOff>
      <xdr:row>7</xdr:row>
      <xdr:rowOff>12700</xdr:rowOff>
    </xdr:from>
    <xdr:to>
      <xdr:col>6</xdr:col>
      <xdr:colOff>685800</xdr:colOff>
      <xdr:row>27</xdr:row>
      <xdr:rowOff>38100</xdr:rowOff>
    </xdr:to>
    <xdr:sp macro="" textlink="">
      <xdr:nvSpPr>
        <xdr:cNvPr id="2" name="TextBox 1">
          <a:extLst>
            <a:ext uri="{FF2B5EF4-FFF2-40B4-BE49-F238E27FC236}">
              <a16:creationId xmlns:a16="http://schemas.microsoft.com/office/drawing/2014/main" id="{1E20051C-0E22-06E9-C08A-89CF01EB7EDD}"/>
            </a:ext>
          </a:extLst>
        </xdr:cNvPr>
        <xdr:cNvSpPr txBox="1"/>
      </xdr:nvSpPr>
      <xdr:spPr>
        <a:xfrm>
          <a:off x="254000" y="2057400"/>
          <a:ext cx="6769100" cy="405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13</xdr:row>
          <xdr:rowOff>139700</xdr:rowOff>
        </xdr:from>
        <xdr:to>
          <xdr:col>9</xdr:col>
          <xdr:colOff>76200</xdr:colOff>
          <xdr:row>15</xdr:row>
          <xdr:rowOff>25400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D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xdr:row>
          <xdr:rowOff>139700</xdr:rowOff>
        </xdr:from>
        <xdr:to>
          <xdr:col>11</xdr:col>
          <xdr:colOff>76200</xdr:colOff>
          <xdr:row>15</xdr:row>
          <xdr:rowOff>25400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D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13</xdr:row>
          <xdr:rowOff>139700</xdr:rowOff>
        </xdr:from>
        <xdr:to>
          <xdr:col>13</xdr:col>
          <xdr:colOff>76200</xdr:colOff>
          <xdr:row>15</xdr:row>
          <xdr:rowOff>25400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D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xdr:row>
          <xdr:rowOff>139700</xdr:rowOff>
        </xdr:from>
        <xdr:to>
          <xdr:col>9</xdr:col>
          <xdr:colOff>76200</xdr:colOff>
          <xdr:row>17</xdr:row>
          <xdr:rowOff>38100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D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xdr:row>
          <xdr:rowOff>139700</xdr:rowOff>
        </xdr:from>
        <xdr:to>
          <xdr:col>11</xdr:col>
          <xdr:colOff>76200</xdr:colOff>
          <xdr:row>17</xdr:row>
          <xdr:rowOff>38100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D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xdr:row>
          <xdr:rowOff>139700</xdr:rowOff>
        </xdr:from>
        <xdr:to>
          <xdr:col>13</xdr:col>
          <xdr:colOff>76200</xdr:colOff>
          <xdr:row>17</xdr:row>
          <xdr:rowOff>38100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D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xdr:row>
          <xdr:rowOff>139700</xdr:rowOff>
        </xdr:from>
        <xdr:to>
          <xdr:col>9</xdr:col>
          <xdr:colOff>76200</xdr:colOff>
          <xdr:row>19</xdr:row>
          <xdr:rowOff>38100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D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xdr:row>
          <xdr:rowOff>139700</xdr:rowOff>
        </xdr:from>
        <xdr:to>
          <xdr:col>11</xdr:col>
          <xdr:colOff>76200</xdr:colOff>
          <xdr:row>19</xdr:row>
          <xdr:rowOff>38100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D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xdr:row>
          <xdr:rowOff>139700</xdr:rowOff>
        </xdr:from>
        <xdr:to>
          <xdr:col>13</xdr:col>
          <xdr:colOff>76200</xdr:colOff>
          <xdr:row>19</xdr:row>
          <xdr:rowOff>38100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D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20</xdr:row>
          <xdr:rowOff>139700</xdr:rowOff>
        </xdr:from>
        <xdr:to>
          <xdr:col>9</xdr:col>
          <xdr:colOff>76200</xdr:colOff>
          <xdr:row>22</xdr:row>
          <xdr:rowOff>38100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D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20</xdr:row>
          <xdr:rowOff>139700</xdr:rowOff>
        </xdr:from>
        <xdr:to>
          <xdr:col>11</xdr:col>
          <xdr:colOff>76200</xdr:colOff>
          <xdr:row>22</xdr:row>
          <xdr:rowOff>38100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D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20</xdr:row>
          <xdr:rowOff>139700</xdr:rowOff>
        </xdr:from>
        <xdr:to>
          <xdr:col>13</xdr:col>
          <xdr:colOff>76200</xdr:colOff>
          <xdr:row>22</xdr:row>
          <xdr:rowOff>38100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D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23</xdr:row>
          <xdr:rowOff>139700</xdr:rowOff>
        </xdr:from>
        <xdr:to>
          <xdr:col>9</xdr:col>
          <xdr:colOff>76200</xdr:colOff>
          <xdr:row>25</xdr:row>
          <xdr:rowOff>38100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1D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23</xdr:row>
          <xdr:rowOff>139700</xdr:rowOff>
        </xdr:from>
        <xdr:to>
          <xdr:col>11</xdr:col>
          <xdr:colOff>76200</xdr:colOff>
          <xdr:row>25</xdr:row>
          <xdr:rowOff>38100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1D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23</xdr:row>
          <xdr:rowOff>139700</xdr:rowOff>
        </xdr:from>
        <xdr:to>
          <xdr:col>13</xdr:col>
          <xdr:colOff>76200</xdr:colOff>
          <xdr:row>25</xdr:row>
          <xdr:rowOff>38100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1D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26</xdr:row>
          <xdr:rowOff>139700</xdr:rowOff>
        </xdr:from>
        <xdr:to>
          <xdr:col>9</xdr:col>
          <xdr:colOff>76200</xdr:colOff>
          <xdr:row>28</xdr:row>
          <xdr:rowOff>38100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1D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26</xdr:row>
          <xdr:rowOff>139700</xdr:rowOff>
        </xdr:from>
        <xdr:to>
          <xdr:col>11</xdr:col>
          <xdr:colOff>76200</xdr:colOff>
          <xdr:row>28</xdr:row>
          <xdr:rowOff>38100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1D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26</xdr:row>
          <xdr:rowOff>139700</xdr:rowOff>
        </xdr:from>
        <xdr:to>
          <xdr:col>13</xdr:col>
          <xdr:colOff>76200</xdr:colOff>
          <xdr:row>28</xdr:row>
          <xdr:rowOff>38100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1D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28</xdr:row>
          <xdr:rowOff>139700</xdr:rowOff>
        </xdr:from>
        <xdr:to>
          <xdr:col>9</xdr:col>
          <xdr:colOff>76200</xdr:colOff>
          <xdr:row>30</xdr:row>
          <xdr:rowOff>38100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1D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28</xdr:row>
          <xdr:rowOff>139700</xdr:rowOff>
        </xdr:from>
        <xdr:to>
          <xdr:col>11</xdr:col>
          <xdr:colOff>76200</xdr:colOff>
          <xdr:row>30</xdr:row>
          <xdr:rowOff>38100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1D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28</xdr:row>
          <xdr:rowOff>139700</xdr:rowOff>
        </xdr:from>
        <xdr:to>
          <xdr:col>13</xdr:col>
          <xdr:colOff>76200</xdr:colOff>
          <xdr:row>30</xdr:row>
          <xdr:rowOff>38100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1D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32</xdr:row>
          <xdr:rowOff>139700</xdr:rowOff>
        </xdr:from>
        <xdr:to>
          <xdr:col>9</xdr:col>
          <xdr:colOff>76200</xdr:colOff>
          <xdr:row>34</xdr:row>
          <xdr:rowOff>25400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1D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139700</xdr:rowOff>
        </xdr:from>
        <xdr:to>
          <xdr:col>11</xdr:col>
          <xdr:colOff>76200</xdr:colOff>
          <xdr:row>34</xdr:row>
          <xdr:rowOff>25400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1D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32</xdr:row>
          <xdr:rowOff>139700</xdr:rowOff>
        </xdr:from>
        <xdr:to>
          <xdr:col>13</xdr:col>
          <xdr:colOff>76200</xdr:colOff>
          <xdr:row>34</xdr:row>
          <xdr:rowOff>38100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1D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37</xdr:row>
          <xdr:rowOff>139700</xdr:rowOff>
        </xdr:from>
        <xdr:to>
          <xdr:col>9</xdr:col>
          <xdr:colOff>76200</xdr:colOff>
          <xdr:row>39</xdr:row>
          <xdr:rowOff>38100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1D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37</xdr:row>
          <xdr:rowOff>139700</xdr:rowOff>
        </xdr:from>
        <xdr:to>
          <xdr:col>11</xdr:col>
          <xdr:colOff>76200</xdr:colOff>
          <xdr:row>39</xdr:row>
          <xdr:rowOff>38100</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1D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37</xdr:row>
          <xdr:rowOff>139700</xdr:rowOff>
        </xdr:from>
        <xdr:to>
          <xdr:col>13</xdr:col>
          <xdr:colOff>76200</xdr:colOff>
          <xdr:row>39</xdr:row>
          <xdr:rowOff>38100</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1D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47</xdr:row>
          <xdr:rowOff>139700</xdr:rowOff>
        </xdr:from>
        <xdr:to>
          <xdr:col>9</xdr:col>
          <xdr:colOff>76200</xdr:colOff>
          <xdr:row>49</xdr:row>
          <xdr:rowOff>38100</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1D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47</xdr:row>
          <xdr:rowOff>139700</xdr:rowOff>
        </xdr:from>
        <xdr:to>
          <xdr:col>11</xdr:col>
          <xdr:colOff>76200</xdr:colOff>
          <xdr:row>49</xdr:row>
          <xdr:rowOff>38100</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1D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47</xdr:row>
          <xdr:rowOff>139700</xdr:rowOff>
        </xdr:from>
        <xdr:to>
          <xdr:col>13</xdr:col>
          <xdr:colOff>76200</xdr:colOff>
          <xdr:row>49</xdr:row>
          <xdr:rowOff>38100</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1D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49</xdr:row>
          <xdr:rowOff>139700</xdr:rowOff>
        </xdr:from>
        <xdr:to>
          <xdr:col>9</xdr:col>
          <xdr:colOff>76200</xdr:colOff>
          <xdr:row>51</xdr:row>
          <xdr:rowOff>38100</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1D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49</xdr:row>
          <xdr:rowOff>139700</xdr:rowOff>
        </xdr:from>
        <xdr:to>
          <xdr:col>11</xdr:col>
          <xdr:colOff>76200</xdr:colOff>
          <xdr:row>51</xdr:row>
          <xdr:rowOff>38100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1D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49</xdr:row>
          <xdr:rowOff>139700</xdr:rowOff>
        </xdr:from>
        <xdr:to>
          <xdr:col>13</xdr:col>
          <xdr:colOff>76200</xdr:colOff>
          <xdr:row>51</xdr:row>
          <xdr:rowOff>38100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1D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53</xdr:row>
          <xdr:rowOff>139700</xdr:rowOff>
        </xdr:from>
        <xdr:to>
          <xdr:col>9</xdr:col>
          <xdr:colOff>76200</xdr:colOff>
          <xdr:row>55</xdr:row>
          <xdr:rowOff>38100</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1D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53</xdr:row>
          <xdr:rowOff>139700</xdr:rowOff>
        </xdr:from>
        <xdr:to>
          <xdr:col>11</xdr:col>
          <xdr:colOff>76200</xdr:colOff>
          <xdr:row>55</xdr:row>
          <xdr:rowOff>38100</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1D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53</xdr:row>
          <xdr:rowOff>139700</xdr:rowOff>
        </xdr:from>
        <xdr:to>
          <xdr:col>13</xdr:col>
          <xdr:colOff>76200</xdr:colOff>
          <xdr:row>55</xdr:row>
          <xdr:rowOff>38100</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1D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64</xdr:row>
          <xdr:rowOff>139700</xdr:rowOff>
        </xdr:from>
        <xdr:to>
          <xdr:col>9</xdr:col>
          <xdr:colOff>76200</xdr:colOff>
          <xdr:row>66</xdr:row>
          <xdr:rowOff>38100</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1D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64</xdr:row>
          <xdr:rowOff>139700</xdr:rowOff>
        </xdr:from>
        <xdr:to>
          <xdr:col>11</xdr:col>
          <xdr:colOff>76200</xdr:colOff>
          <xdr:row>66</xdr:row>
          <xdr:rowOff>38100</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1D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64</xdr:row>
          <xdr:rowOff>139700</xdr:rowOff>
        </xdr:from>
        <xdr:to>
          <xdr:col>13</xdr:col>
          <xdr:colOff>76200</xdr:colOff>
          <xdr:row>66</xdr:row>
          <xdr:rowOff>38100</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1D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66</xdr:row>
          <xdr:rowOff>139700</xdr:rowOff>
        </xdr:from>
        <xdr:to>
          <xdr:col>9</xdr:col>
          <xdr:colOff>76200</xdr:colOff>
          <xdr:row>68</xdr:row>
          <xdr:rowOff>38100</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1D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66</xdr:row>
          <xdr:rowOff>139700</xdr:rowOff>
        </xdr:from>
        <xdr:to>
          <xdr:col>11</xdr:col>
          <xdr:colOff>76200</xdr:colOff>
          <xdr:row>68</xdr:row>
          <xdr:rowOff>38100</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1D00-00002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66</xdr:row>
          <xdr:rowOff>139700</xdr:rowOff>
        </xdr:from>
        <xdr:to>
          <xdr:col>13</xdr:col>
          <xdr:colOff>76200</xdr:colOff>
          <xdr:row>68</xdr:row>
          <xdr:rowOff>38100</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1D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68</xdr:row>
          <xdr:rowOff>12700</xdr:rowOff>
        </xdr:from>
        <xdr:to>
          <xdr:col>9</xdr:col>
          <xdr:colOff>76200</xdr:colOff>
          <xdr:row>70</xdr:row>
          <xdr:rowOff>139700</xdr:rowOff>
        </xdr:to>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1D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68</xdr:row>
          <xdr:rowOff>76200</xdr:rowOff>
        </xdr:from>
        <xdr:to>
          <xdr:col>11</xdr:col>
          <xdr:colOff>76200</xdr:colOff>
          <xdr:row>70</xdr:row>
          <xdr:rowOff>101600</xdr:rowOff>
        </xdr:to>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1D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68</xdr:row>
          <xdr:rowOff>63500</xdr:rowOff>
        </xdr:from>
        <xdr:to>
          <xdr:col>13</xdr:col>
          <xdr:colOff>76200</xdr:colOff>
          <xdr:row>70</xdr:row>
          <xdr:rowOff>101600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1D00-00002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71</xdr:row>
          <xdr:rowOff>139700</xdr:rowOff>
        </xdr:from>
        <xdr:to>
          <xdr:col>9</xdr:col>
          <xdr:colOff>76200</xdr:colOff>
          <xdr:row>73</xdr:row>
          <xdr:rowOff>38100</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1D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71</xdr:row>
          <xdr:rowOff>139700</xdr:rowOff>
        </xdr:from>
        <xdr:to>
          <xdr:col>11</xdr:col>
          <xdr:colOff>76200</xdr:colOff>
          <xdr:row>73</xdr:row>
          <xdr:rowOff>38100</xdr:rowOff>
        </xdr:to>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1D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71</xdr:row>
          <xdr:rowOff>139700</xdr:rowOff>
        </xdr:from>
        <xdr:to>
          <xdr:col>13</xdr:col>
          <xdr:colOff>76200</xdr:colOff>
          <xdr:row>73</xdr:row>
          <xdr:rowOff>38100</xdr:rowOff>
        </xdr:to>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1D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73</xdr:row>
          <xdr:rowOff>139700</xdr:rowOff>
        </xdr:from>
        <xdr:to>
          <xdr:col>9</xdr:col>
          <xdr:colOff>76200</xdr:colOff>
          <xdr:row>75</xdr:row>
          <xdr:rowOff>38100</xdr:rowOff>
        </xdr:to>
        <xdr:sp macro="" textlink="">
          <xdr:nvSpPr>
            <xdr:cNvPr id="42033" name="Check Box 49" hidden="1">
              <a:extLst>
                <a:ext uri="{63B3BB69-23CF-44E3-9099-C40C66FF867C}">
                  <a14:compatExt spid="_x0000_s42033"/>
                </a:ext>
                <a:ext uri="{FF2B5EF4-FFF2-40B4-BE49-F238E27FC236}">
                  <a16:creationId xmlns:a16="http://schemas.microsoft.com/office/drawing/2014/main" id="{00000000-0008-0000-1D00-00003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73</xdr:row>
          <xdr:rowOff>139700</xdr:rowOff>
        </xdr:from>
        <xdr:to>
          <xdr:col>11</xdr:col>
          <xdr:colOff>76200</xdr:colOff>
          <xdr:row>75</xdr:row>
          <xdr:rowOff>38100</xdr:rowOff>
        </xdr:to>
        <xdr:sp macro="" textlink="">
          <xdr:nvSpPr>
            <xdr:cNvPr id="42034" name="Check Box 50" hidden="1">
              <a:extLst>
                <a:ext uri="{63B3BB69-23CF-44E3-9099-C40C66FF867C}">
                  <a14:compatExt spid="_x0000_s42034"/>
                </a:ext>
                <a:ext uri="{FF2B5EF4-FFF2-40B4-BE49-F238E27FC236}">
                  <a16:creationId xmlns:a16="http://schemas.microsoft.com/office/drawing/2014/main" id="{00000000-0008-0000-1D00-00003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73</xdr:row>
          <xdr:rowOff>139700</xdr:rowOff>
        </xdr:from>
        <xdr:to>
          <xdr:col>13</xdr:col>
          <xdr:colOff>76200</xdr:colOff>
          <xdr:row>75</xdr:row>
          <xdr:rowOff>38100</xdr:rowOff>
        </xdr:to>
        <xdr:sp macro="" textlink="">
          <xdr:nvSpPr>
            <xdr:cNvPr id="42035" name="Check Box 51" hidden="1">
              <a:extLst>
                <a:ext uri="{63B3BB69-23CF-44E3-9099-C40C66FF867C}">
                  <a14:compatExt spid="_x0000_s42035"/>
                </a:ext>
                <a:ext uri="{FF2B5EF4-FFF2-40B4-BE49-F238E27FC236}">
                  <a16:creationId xmlns:a16="http://schemas.microsoft.com/office/drawing/2014/main" id="{00000000-0008-0000-1D00-00003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75</xdr:row>
          <xdr:rowOff>139700</xdr:rowOff>
        </xdr:from>
        <xdr:to>
          <xdr:col>9</xdr:col>
          <xdr:colOff>76200</xdr:colOff>
          <xdr:row>77</xdr:row>
          <xdr:rowOff>38100</xdr:rowOff>
        </xdr:to>
        <xdr:sp macro="" textlink="">
          <xdr:nvSpPr>
            <xdr:cNvPr id="42036" name="Check Box 52" hidden="1">
              <a:extLst>
                <a:ext uri="{63B3BB69-23CF-44E3-9099-C40C66FF867C}">
                  <a14:compatExt spid="_x0000_s42036"/>
                </a:ext>
                <a:ext uri="{FF2B5EF4-FFF2-40B4-BE49-F238E27FC236}">
                  <a16:creationId xmlns:a16="http://schemas.microsoft.com/office/drawing/2014/main" id="{00000000-0008-0000-1D00-00003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75</xdr:row>
          <xdr:rowOff>139700</xdr:rowOff>
        </xdr:from>
        <xdr:to>
          <xdr:col>11</xdr:col>
          <xdr:colOff>76200</xdr:colOff>
          <xdr:row>77</xdr:row>
          <xdr:rowOff>38100</xdr:rowOff>
        </xdr:to>
        <xdr:sp macro="" textlink="">
          <xdr:nvSpPr>
            <xdr:cNvPr id="42037" name="Check Box 53" hidden="1">
              <a:extLst>
                <a:ext uri="{63B3BB69-23CF-44E3-9099-C40C66FF867C}">
                  <a14:compatExt spid="_x0000_s42037"/>
                </a:ext>
                <a:ext uri="{FF2B5EF4-FFF2-40B4-BE49-F238E27FC236}">
                  <a16:creationId xmlns:a16="http://schemas.microsoft.com/office/drawing/2014/main" id="{00000000-0008-0000-1D00-00003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75</xdr:row>
          <xdr:rowOff>139700</xdr:rowOff>
        </xdr:from>
        <xdr:to>
          <xdr:col>13</xdr:col>
          <xdr:colOff>76200</xdr:colOff>
          <xdr:row>77</xdr:row>
          <xdr:rowOff>38100</xdr:rowOff>
        </xdr:to>
        <xdr:sp macro="" textlink="">
          <xdr:nvSpPr>
            <xdr:cNvPr id="42038" name="Check Box 54" hidden="1">
              <a:extLst>
                <a:ext uri="{63B3BB69-23CF-44E3-9099-C40C66FF867C}">
                  <a14:compatExt spid="_x0000_s42038"/>
                </a:ext>
                <a:ext uri="{FF2B5EF4-FFF2-40B4-BE49-F238E27FC236}">
                  <a16:creationId xmlns:a16="http://schemas.microsoft.com/office/drawing/2014/main" id="{00000000-0008-0000-1D00-00003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79</xdr:row>
          <xdr:rowOff>139700</xdr:rowOff>
        </xdr:from>
        <xdr:to>
          <xdr:col>9</xdr:col>
          <xdr:colOff>101600</xdr:colOff>
          <xdr:row>81</xdr:row>
          <xdr:rowOff>38100</xdr:rowOff>
        </xdr:to>
        <xdr:sp macro="" textlink="">
          <xdr:nvSpPr>
            <xdr:cNvPr id="42039" name="Check Box 55" hidden="1">
              <a:extLst>
                <a:ext uri="{63B3BB69-23CF-44E3-9099-C40C66FF867C}">
                  <a14:compatExt spid="_x0000_s42039"/>
                </a:ext>
                <a:ext uri="{FF2B5EF4-FFF2-40B4-BE49-F238E27FC236}">
                  <a16:creationId xmlns:a16="http://schemas.microsoft.com/office/drawing/2014/main" id="{00000000-0008-0000-1D00-00003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79</xdr:row>
          <xdr:rowOff>139700</xdr:rowOff>
        </xdr:from>
        <xdr:to>
          <xdr:col>11</xdr:col>
          <xdr:colOff>101600</xdr:colOff>
          <xdr:row>81</xdr:row>
          <xdr:rowOff>38100</xdr:rowOff>
        </xdr:to>
        <xdr:sp macro="" textlink="">
          <xdr:nvSpPr>
            <xdr:cNvPr id="42040" name="Check Box 56" hidden="1">
              <a:extLst>
                <a:ext uri="{63B3BB69-23CF-44E3-9099-C40C66FF867C}">
                  <a14:compatExt spid="_x0000_s42040"/>
                </a:ext>
                <a:ext uri="{FF2B5EF4-FFF2-40B4-BE49-F238E27FC236}">
                  <a16:creationId xmlns:a16="http://schemas.microsoft.com/office/drawing/2014/main" id="{00000000-0008-0000-1D00-00003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79</xdr:row>
          <xdr:rowOff>139700</xdr:rowOff>
        </xdr:from>
        <xdr:to>
          <xdr:col>13</xdr:col>
          <xdr:colOff>76200</xdr:colOff>
          <xdr:row>81</xdr:row>
          <xdr:rowOff>25400</xdr:rowOff>
        </xdr:to>
        <xdr:sp macro="" textlink="">
          <xdr:nvSpPr>
            <xdr:cNvPr id="42041" name="Check Box 57" hidden="1">
              <a:extLst>
                <a:ext uri="{63B3BB69-23CF-44E3-9099-C40C66FF867C}">
                  <a14:compatExt spid="_x0000_s42041"/>
                </a:ext>
                <a:ext uri="{FF2B5EF4-FFF2-40B4-BE49-F238E27FC236}">
                  <a16:creationId xmlns:a16="http://schemas.microsoft.com/office/drawing/2014/main" id="{00000000-0008-0000-1D00-00003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81</xdr:row>
          <xdr:rowOff>139700</xdr:rowOff>
        </xdr:from>
        <xdr:to>
          <xdr:col>9</xdr:col>
          <xdr:colOff>76200</xdr:colOff>
          <xdr:row>83</xdr:row>
          <xdr:rowOff>38100</xdr:rowOff>
        </xdr:to>
        <xdr:sp macro="" textlink="">
          <xdr:nvSpPr>
            <xdr:cNvPr id="42042" name="Check Box 58" hidden="1">
              <a:extLst>
                <a:ext uri="{63B3BB69-23CF-44E3-9099-C40C66FF867C}">
                  <a14:compatExt spid="_x0000_s42042"/>
                </a:ext>
                <a:ext uri="{FF2B5EF4-FFF2-40B4-BE49-F238E27FC236}">
                  <a16:creationId xmlns:a16="http://schemas.microsoft.com/office/drawing/2014/main" id="{00000000-0008-0000-1D00-00003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81</xdr:row>
          <xdr:rowOff>139700</xdr:rowOff>
        </xdr:from>
        <xdr:to>
          <xdr:col>11</xdr:col>
          <xdr:colOff>76200</xdr:colOff>
          <xdr:row>83</xdr:row>
          <xdr:rowOff>38100</xdr:rowOff>
        </xdr:to>
        <xdr:sp macro="" textlink="">
          <xdr:nvSpPr>
            <xdr:cNvPr id="42043" name="Check Box 59" hidden="1">
              <a:extLst>
                <a:ext uri="{63B3BB69-23CF-44E3-9099-C40C66FF867C}">
                  <a14:compatExt spid="_x0000_s42043"/>
                </a:ext>
                <a:ext uri="{FF2B5EF4-FFF2-40B4-BE49-F238E27FC236}">
                  <a16:creationId xmlns:a16="http://schemas.microsoft.com/office/drawing/2014/main" id="{00000000-0008-0000-1D00-00003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81</xdr:row>
          <xdr:rowOff>139700</xdr:rowOff>
        </xdr:from>
        <xdr:to>
          <xdr:col>13</xdr:col>
          <xdr:colOff>76200</xdr:colOff>
          <xdr:row>83</xdr:row>
          <xdr:rowOff>38100</xdr:rowOff>
        </xdr:to>
        <xdr:sp macro="" textlink="">
          <xdr:nvSpPr>
            <xdr:cNvPr id="42044" name="Check Box 60" hidden="1">
              <a:extLst>
                <a:ext uri="{63B3BB69-23CF-44E3-9099-C40C66FF867C}">
                  <a14:compatExt spid="_x0000_s42044"/>
                </a:ext>
                <a:ext uri="{FF2B5EF4-FFF2-40B4-BE49-F238E27FC236}">
                  <a16:creationId xmlns:a16="http://schemas.microsoft.com/office/drawing/2014/main" id="{00000000-0008-0000-1D00-00003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83</xdr:row>
          <xdr:rowOff>139700</xdr:rowOff>
        </xdr:from>
        <xdr:to>
          <xdr:col>9</xdr:col>
          <xdr:colOff>76200</xdr:colOff>
          <xdr:row>85</xdr:row>
          <xdr:rowOff>38100</xdr:rowOff>
        </xdr:to>
        <xdr:sp macro="" textlink="">
          <xdr:nvSpPr>
            <xdr:cNvPr id="42045" name="Check Box 61" hidden="1">
              <a:extLst>
                <a:ext uri="{63B3BB69-23CF-44E3-9099-C40C66FF867C}">
                  <a14:compatExt spid="_x0000_s42045"/>
                </a:ext>
                <a:ext uri="{FF2B5EF4-FFF2-40B4-BE49-F238E27FC236}">
                  <a16:creationId xmlns:a16="http://schemas.microsoft.com/office/drawing/2014/main" id="{00000000-0008-0000-1D00-00003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83</xdr:row>
          <xdr:rowOff>139700</xdr:rowOff>
        </xdr:from>
        <xdr:to>
          <xdr:col>11</xdr:col>
          <xdr:colOff>76200</xdr:colOff>
          <xdr:row>85</xdr:row>
          <xdr:rowOff>38100</xdr:rowOff>
        </xdr:to>
        <xdr:sp macro="" textlink="">
          <xdr:nvSpPr>
            <xdr:cNvPr id="42046" name="Check Box 62" hidden="1">
              <a:extLst>
                <a:ext uri="{63B3BB69-23CF-44E3-9099-C40C66FF867C}">
                  <a14:compatExt spid="_x0000_s42046"/>
                </a:ext>
                <a:ext uri="{FF2B5EF4-FFF2-40B4-BE49-F238E27FC236}">
                  <a16:creationId xmlns:a16="http://schemas.microsoft.com/office/drawing/2014/main" id="{00000000-0008-0000-1D00-00003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83</xdr:row>
          <xdr:rowOff>139700</xdr:rowOff>
        </xdr:from>
        <xdr:to>
          <xdr:col>13</xdr:col>
          <xdr:colOff>76200</xdr:colOff>
          <xdr:row>85</xdr:row>
          <xdr:rowOff>38100</xdr:rowOff>
        </xdr:to>
        <xdr:sp macro="" textlink="">
          <xdr:nvSpPr>
            <xdr:cNvPr id="42047" name="Check Box 63" hidden="1">
              <a:extLst>
                <a:ext uri="{63B3BB69-23CF-44E3-9099-C40C66FF867C}">
                  <a14:compatExt spid="_x0000_s42047"/>
                </a:ext>
                <a:ext uri="{FF2B5EF4-FFF2-40B4-BE49-F238E27FC236}">
                  <a16:creationId xmlns:a16="http://schemas.microsoft.com/office/drawing/2014/main" id="{00000000-0008-0000-1D00-00003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86</xdr:row>
          <xdr:rowOff>139700</xdr:rowOff>
        </xdr:from>
        <xdr:to>
          <xdr:col>9</xdr:col>
          <xdr:colOff>76200</xdr:colOff>
          <xdr:row>88</xdr:row>
          <xdr:rowOff>38100</xdr:rowOff>
        </xdr:to>
        <xdr:sp macro="" textlink="">
          <xdr:nvSpPr>
            <xdr:cNvPr id="42048" name="Check Box 64" hidden="1">
              <a:extLst>
                <a:ext uri="{63B3BB69-23CF-44E3-9099-C40C66FF867C}">
                  <a14:compatExt spid="_x0000_s42048"/>
                </a:ext>
                <a:ext uri="{FF2B5EF4-FFF2-40B4-BE49-F238E27FC236}">
                  <a16:creationId xmlns:a16="http://schemas.microsoft.com/office/drawing/2014/main" id="{00000000-0008-0000-1D00-00004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86</xdr:row>
          <xdr:rowOff>139700</xdr:rowOff>
        </xdr:from>
        <xdr:to>
          <xdr:col>11</xdr:col>
          <xdr:colOff>76200</xdr:colOff>
          <xdr:row>88</xdr:row>
          <xdr:rowOff>38100</xdr:rowOff>
        </xdr:to>
        <xdr:sp macro="" textlink="">
          <xdr:nvSpPr>
            <xdr:cNvPr id="42049" name="Check Box 65" hidden="1">
              <a:extLst>
                <a:ext uri="{63B3BB69-23CF-44E3-9099-C40C66FF867C}">
                  <a14:compatExt spid="_x0000_s42049"/>
                </a:ext>
                <a:ext uri="{FF2B5EF4-FFF2-40B4-BE49-F238E27FC236}">
                  <a16:creationId xmlns:a16="http://schemas.microsoft.com/office/drawing/2014/main" id="{00000000-0008-0000-1D00-00004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86</xdr:row>
          <xdr:rowOff>139700</xdr:rowOff>
        </xdr:from>
        <xdr:to>
          <xdr:col>13</xdr:col>
          <xdr:colOff>76200</xdr:colOff>
          <xdr:row>88</xdr:row>
          <xdr:rowOff>38100</xdr:rowOff>
        </xdr:to>
        <xdr:sp macro="" textlink="">
          <xdr:nvSpPr>
            <xdr:cNvPr id="42050" name="Check Box 66" hidden="1">
              <a:extLst>
                <a:ext uri="{63B3BB69-23CF-44E3-9099-C40C66FF867C}">
                  <a14:compatExt spid="_x0000_s42050"/>
                </a:ext>
                <a:ext uri="{FF2B5EF4-FFF2-40B4-BE49-F238E27FC236}">
                  <a16:creationId xmlns:a16="http://schemas.microsoft.com/office/drawing/2014/main" id="{00000000-0008-0000-1D00-00004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88</xdr:row>
          <xdr:rowOff>139700</xdr:rowOff>
        </xdr:from>
        <xdr:to>
          <xdr:col>9</xdr:col>
          <xdr:colOff>76200</xdr:colOff>
          <xdr:row>90</xdr:row>
          <xdr:rowOff>38100</xdr:rowOff>
        </xdr:to>
        <xdr:sp macro="" textlink="">
          <xdr:nvSpPr>
            <xdr:cNvPr id="42051" name="Check Box 67" hidden="1">
              <a:extLst>
                <a:ext uri="{63B3BB69-23CF-44E3-9099-C40C66FF867C}">
                  <a14:compatExt spid="_x0000_s42051"/>
                </a:ext>
                <a:ext uri="{FF2B5EF4-FFF2-40B4-BE49-F238E27FC236}">
                  <a16:creationId xmlns:a16="http://schemas.microsoft.com/office/drawing/2014/main" id="{00000000-0008-0000-1D00-00004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88</xdr:row>
          <xdr:rowOff>139700</xdr:rowOff>
        </xdr:from>
        <xdr:to>
          <xdr:col>11</xdr:col>
          <xdr:colOff>76200</xdr:colOff>
          <xdr:row>90</xdr:row>
          <xdr:rowOff>38100</xdr:rowOff>
        </xdr:to>
        <xdr:sp macro="" textlink="">
          <xdr:nvSpPr>
            <xdr:cNvPr id="42052" name="Check Box 68" hidden="1">
              <a:extLst>
                <a:ext uri="{63B3BB69-23CF-44E3-9099-C40C66FF867C}">
                  <a14:compatExt spid="_x0000_s42052"/>
                </a:ext>
                <a:ext uri="{FF2B5EF4-FFF2-40B4-BE49-F238E27FC236}">
                  <a16:creationId xmlns:a16="http://schemas.microsoft.com/office/drawing/2014/main" id="{00000000-0008-0000-1D00-00004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88</xdr:row>
          <xdr:rowOff>139700</xdr:rowOff>
        </xdr:from>
        <xdr:to>
          <xdr:col>13</xdr:col>
          <xdr:colOff>76200</xdr:colOff>
          <xdr:row>90</xdr:row>
          <xdr:rowOff>38100</xdr:rowOff>
        </xdr:to>
        <xdr:sp macro="" textlink="">
          <xdr:nvSpPr>
            <xdr:cNvPr id="42053" name="Check Box 69" hidden="1">
              <a:extLst>
                <a:ext uri="{63B3BB69-23CF-44E3-9099-C40C66FF867C}">
                  <a14:compatExt spid="_x0000_s42053"/>
                </a:ext>
                <a:ext uri="{FF2B5EF4-FFF2-40B4-BE49-F238E27FC236}">
                  <a16:creationId xmlns:a16="http://schemas.microsoft.com/office/drawing/2014/main" id="{00000000-0008-0000-1D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90</xdr:row>
          <xdr:rowOff>139700</xdr:rowOff>
        </xdr:from>
        <xdr:to>
          <xdr:col>9</xdr:col>
          <xdr:colOff>76200</xdr:colOff>
          <xdr:row>92</xdr:row>
          <xdr:rowOff>38100</xdr:rowOff>
        </xdr:to>
        <xdr:sp macro="" textlink="">
          <xdr:nvSpPr>
            <xdr:cNvPr id="42054" name="Check Box 70" hidden="1">
              <a:extLst>
                <a:ext uri="{63B3BB69-23CF-44E3-9099-C40C66FF867C}">
                  <a14:compatExt spid="_x0000_s42054"/>
                </a:ext>
                <a:ext uri="{FF2B5EF4-FFF2-40B4-BE49-F238E27FC236}">
                  <a16:creationId xmlns:a16="http://schemas.microsoft.com/office/drawing/2014/main" id="{00000000-0008-0000-1D00-00004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90</xdr:row>
          <xdr:rowOff>139700</xdr:rowOff>
        </xdr:from>
        <xdr:to>
          <xdr:col>11</xdr:col>
          <xdr:colOff>76200</xdr:colOff>
          <xdr:row>92</xdr:row>
          <xdr:rowOff>38100</xdr:rowOff>
        </xdr:to>
        <xdr:sp macro="" textlink="">
          <xdr:nvSpPr>
            <xdr:cNvPr id="42055" name="Check Box 71" hidden="1">
              <a:extLst>
                <a:ext uri="{63B3BB69-23CF-44E3-9099-C40C66FF867C}">
                  <a14:compatExt spid="_x0000_s42055"/>
                </a:ext>
                <a:ext uri="{FF2B5EF4-FFF2-40B4-BE49-F238E27FC236}">
                  <a16:creationId xmlns:a16="http://schemas.microsoft.com/office/drawing/2014/main" id="{00000000-0008-0000-1D00-00004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90</xdr:row>
          <xdr:rowOff>139700</xdr:rowOff>
        </xdr:from>
        <xdr:to>
          <xdr:col>13</xdr:col>
          <xdr:colOff>76200</xdr:colOff>
          <xdr:row>92</xdr:row>
          <xdr:rowOff>38100</xdr:rowOff>
        </xdr:to>
        <xdr:sp macro="" textlink="">
          <xdr:nvSpPr>
            <xdr:cNvPr id="42056" name="Check Box 72" hidden="1">
              <a:extLst>
                <a:ext uri="{63B3BB69-23CF-44E3-9099-C40C66FF867C}">
                  <a14:compatExt spid="_x0000_s42056"/>
                </a:ext>
                <a:ext uri="{FF2B5EF4-FFF2-40B4-BE49-F238E27FC236}">
                  <a16:creationId xmlns:a16="http://schemas.microsoft.com/office/drawing/2014/main" id="{00000000-0008-0000-1D00-00004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92</xdr:row>
          <xdr:rowOff>139700</xdr:rowOff>
        </xdr:from>
        <xdr:to>
          <xdr:col>9</xdr:col>
          <xdr:colOff>76200</xdr:colOff>
          <xdr:row>94</xdr:row>
          <xdr:rowOff>38100</xdr:rowOff>
        </xdr:to>
        <xdr:sp macro="" textlink="">
          <xdr:nvSpPr>
            <xdr:cNvPr id="42057" name="Check Box 73" hidden="1">
              <a:extLst>
                <a:ext uri="{63B3BB69-23CF-44E3-9099-C40C66FF867C}">
                  <a14:compatExt spid="_x0000_s42057"/>
                </a:ext>
                <a:ext uri="{FF2B5EF4-FFF2-40B4-BE49-F238E27FC236}">
                  <a16:creationId xmlns:a16="http://schemas.microsoft.com/office/drawing/2014/main" id="{00000000-0008-0000-1D00-00004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92</xdr:row>
          <xdr:rowOff>139700</xdr:rowOff>
        </xdr:from>
        <xdr:to>
          <xdr:col>11</xdr:col>
          <xdr:colOff>76200</xdr:colOff>
          <xdr:row>94</xdr:row>
          <xdr:rowOff>38100</xdr:rowOff>
        </xdr:to>
        <xdr:sp macro="" textlink="">
          <xdr:nvSpPr>
            <xdr:cNvPr id="42058" name="Check Box 74" hidden="1">
              <a:extLst>
                <a:ext uri="{63B3BB69-23CF-44E3-9099-C40C66FF867C}">
                  <a14:compatExt spid="_x0000_s42058"/>
                </a:ext>
                <a:ext uri="{FF2B5EF4-FFF2-40B4-BE49-F238E27FC236}">
                  <a16:creationId xmlns:a16="http://schemas.microsoft.com/office/drawing/2014/main" id="{00000000-0008-0000-1D00-00004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92</xdr:row>
          <xdr:rowOff>139700</xdr:rowOff>
        </xdr:from>
        <xdr:to>
          <xdr:col>13</xdr:col>
          <xdr:colOff>76200</xdr:colOff>
          <xdr:row>94</xdr:row>
          <xdr:rowOff>38100</xdr:rowOff>
        </xdr:to>
        <xdr:sp macro="" textlink="">
          <xdr:nvSpPr>
            <xdr:cNvPr id="42059" name="Check Box 75" hidden="1">
              <a:extLst>
                <a:ext uri="{63B3BB69-23CF-44E3-9099-C40C66FF867C}">
                  <a14:compatExt spid="_x0000_s42059"/>
                </a:ext>
                <a:ext uri="{FF2B5EF4-FFF2-40B4-BE49-F238E27FC236}">
                  <a16:creationId xmlns:a16="http://schemas.microsoft.com/office/drawing/2014/main" id="{00000000-0008-0000-1D00-00004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94</xdr:row>
          <xdr:rowOff>139700</xdr:rowOff>
        </xdr:from>
        <xdr:to>
          <xdr:col>9</xdr:col>
          <xdr:colOff>76200</xdr:colOff>
          <xdr:row>96</xdr:row>
          <xdr:rowOff>38100</xdr:rowOff>
        </xdr:to>
        <xdr:sp macro="" textlink="">
          <xdr:nvSpPr>
            <xdr:cNvPr id="42060" name="Check Box 76" hidden="1">
              <a:extLst>
                <a:ext uri="{63B3BB69-23CF-44E3-9099-C40C66FF867C}">
                  <a14:compatExt spid="_x0000_s42060"/>
                </a:ext>
                <a:ext uri="{FF2B5EF4-FFF2-40B4-BE49-F238E27FC236}">
                  <a16:creationId xmlns:a16="http://schemas.microsoft.com/office/drawing/2014/main" id="{00000000-0008-0000-1D00-00004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94</xdr:row>
          <xdr:rowOff>139700</xdr:rowOff>
        </xdr:from>
        <xdr:to>
          <xdr:col>11</xdr:col>
          <xdr:colOff>76200</xdr:colOff>
          <xdr:row>96</xdr:row>
          <xdr:rowOff>38100</xdr:rowOff>
        </xdr:to>
        <xdr:sp macro="" textlink="">
          <xdr:nvSpPr>
            <xdr:cNvPr id="42061" name="Check Box 77" hidden="1">
              <a:extLst>
                <a:ext uri="{63B3BB69-23CF-44E3-9099-C40C66FF867C}">
                  <a14:compatExt spid="_x0000_s42061"/>
                </a:ext>
                <a:ext uri="{FF2B5EF4-FFF2-40B4-BE49-F238E27FC236}">
                  <a16:creationId xmlns:a16="http://schemas.microsoft.com/office/drawing/2014/main" id="{00000000-0008-0000-1D00-00004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94</xdr:row>
          <xdr:rowOff>139700</xdr:rowOff>
        </xdr:from>
        <xdr:to>
          <xdr:col>13</xdr:col>
          <xdr:colOff>76200</xdr:colOff>
          <xdr:row>96</xdr:row>
          <xdr:rowOff>38100</xdr:rowOff>
        </xdr:to>
        <xdr:sp macro="" textlink="">
          <xdr:nvSpPr>
            <xdr:cNvPr id="42062" name="Check Box 78" hidden="1">
              <a:extLst>
                <a:ext uri="{63B3BB69-23CF-44E3-9099-C40C66FF867C}">
                  <a14:compatExt spid="_x0000_s42062"/>
                </a:ext>
                <a:ext uri="{FF2B5EF4-FFF2-40B4-BE49-F238E27FC236}">
                  <a16:creationId xmlns:a16="http://schemas.microsoft.com/office/drawing/2014/main" id="{00000000-0008-0000-1D00-00004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96</xdr:row>
          <xdr:rowOff>139700</xdr:rowOff>
        </xdr:from>
        <xdr:to>
          <xdr:col>9</xdr:col>
          <xdr:colOff>76200</xdr:colOff>
          <xdr:row>98</xdr:row>
          <xdr:rowOff>38100</xdr:rowOff>
        </xdr:to>
        <xdr:sp macro="" textlink="">
          <xdr:nvSpPr>
            <xdr:cNvPr id="42063" name="Check Box 79" hidden="1">
              <a:extLst>
                <a:ext uri="{63B3BB69-23CF-44E3-9099-C40C66FF867C}">
                  <a14:compatExt spid="_x0000_s42063"/>
                </a:ext>
                <a:ext uri="{FF2B5EF4-FFF2-40B4-BE49-F238E27FC236}">
                  <a16:creationId xmlns:a16="http://schemas.microsoft.com/office/drawing/2014/main" id="{00000000-0008-0000-1D00-00004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96</xdr:row>
          <xdr:rowOff>139700</xdr:rowOff>
        </xdr:from>
        <xdr:to>
          <xdr:col>11</xdr:col>
          <xdr:colOff>76200</xdr:colOff>
          <xdr:row>98</xdr:row>
          <xdr:rowOff>38100</xdr:rowOff>
        </xdr:to>
        <xdr:sp macro="" textlink="">
          <xdr:nvSpPr>
            <xdr:cNvPr id="42064" name="Check Box 80" hidden="1">
              <a:extLst>
                <a:ext uri="{63B3BB69-23CF-44E3-9099-C40C66FF867C}">
                  <a14:compatExt spid="_x0000_s42064"/>
                </a:ext>
                <a:ext uri="{FF2B5EF4-FFF2-40B4-BE49-F238E27FC236}">
                  <a16:creationId xmlns:a16="http://schemas.microsoft.com/office/drawing/2014/main" id="{00000000-0008-0000-1D00-00005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96</xdr:row>
          <xdr:rowOff>139700</xdr:rowOff>
        </xdr:from>
        <xdr:to>
          <xdr:col>13</xdr:col>
          <xdr:colOff>76200</xdr:colOff>
          <xdr:row>98</xdr:row>
          <xdr:rowOff>38100</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00000000-0008-0000-1D00-00005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98</xdr:row>
          <xdr:rowOff>139700</xdr:rowOff>
        </xdr:from>
        <xdr:to>
          <xdr:col>9</xdr:col>
          <xdr:colOff>76200</xdr:colOff>
          <xdr:row>100</xdr:row>
          <xdr:rowOff>38100</xdr:rowOff>
        </xdr:to>
        <xdr:sp macro="" textlink="">
          <xdr:nvSpPr>
            <xdr:cNvPr id="42066" name="Check Box 82" hidden="1">
              <a:extLst>
                <a:ext uri="{63B3BB69-23CF-44E3-9099-C40C66FF867C}">
                  <a14:compatExt spid="_x0000_s42066"/>
                </a:ext>
                <a:ext uri="{FF2B5EF4-FFF2-40B4-BE49-F238E27FC236}">
                  <a16:creationId xmlns:a16="http://schemas.microsoft.com/office/drawing/2014/main" id="{00000000-0008-0000-1D00-00005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98</xdr:row>
          <xdr:rowOff>139700</xdr:rowOff>
        </xdr:from>
        <xdr:to>
          <xdr:col>11</xdr:col>
          <xdr:colOff>76200</xdr:colOff>
          <xdr:row>100</xdr:row>
          <xdr:rowOff>38100</xdr:rowOff>
        </xdr:to>
        <xdr:sp macro="" textlink="">
          <xdr:nvSpPr>
            <xdr:cNvPr id="42067" name="Check Box 83" hidden="1">
              <a:extLst>
                <a:ext uri="{63B3BB69-23CF-44E3-9099-C40C66FF867C}">
                  <a14:compatExt spid="_x0000_s42067"/>
                </a:ext>
                <a:ext uri="{FF2B5EF4-FFF2-40B4-BE49-F238E27FC236}">
                  <a16:creationId xmlns:a16="http://schemas.microsoft.com/office/drawing/2014/main" id="{00000000-0008-0000-1D00-00005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98</xdr:row>
          <xdr:rowOff>139700</xdr:rowOff>
        </xdr:from>
        <xdr:to>
          <xdr:col>13</xdr:col>
          <xdr:colOff>76200</xdr:colOff>
          <xdr:row>100</xdr:row>
          <xdr:rowOff>38100</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00000000-0008-0000-1D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100</xdr:row>
          <xdr:rowOff>139700</xdr:rowOff>
        </xdr:from>
        <xdr:to>
          <xdr:col>9</xdr:col>
          <xdr:colOff>76200</xdr:colOff>
          <xdr:row>102</xdr:row>
          <xdr:rowOff>38100</xdr:rowOff>
        </xdr:to>
        <xdr:sp macro="" textlink="">
          <xdr:nvSpPr>
            <xdr:cNvPr id="42069" name="Check Box 85" hidden="1">
              <a:extLst>
                <a:ext uri="{63B3BB69-23CF-44E3-9099-C40C66FF867C}">
                  <a14:compatExt spid="_x0000_s42069"/>
                </a:ext>
                <a:ext uri="{FF2B5EF4-FFF2-40B4-BE49-F238E27FC236}">
                  <a16:creationId xmlns:a16="http://schemas.microsoft.com/office/drawing/2014/main" id="{00000000-0008-0000-1D00-00005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100</xdr:row>
          <xdr:rowOff>139700</xdr:rowOff>
        </xdr:from>
        <xdr:to>
          <xdr:col>11</xdr:col>
          <xdr:colOff>76200</xdr:colOff>
          <xdr:row>102</xdr:row>
          <xdr:rowOff>38100</xdr:rowOff>
        </xdr:to>
        <xdr:sp macro="" textlink="">
          <xdr:nvSpPr>
            <xdr:cNvPr id="42070" name="Check Box 86" hidden="1">
              <a:extLst>
                <a:ext uri="{63B3BB69-23CF-44E3-9099-C40C66FF867C}">
                  <a14:compatExt spid="_x0000_s42070"/>
                </a:ext>
                <a:ext uri="{FF2B5EF4-FFF2-40B4-BE49-F238E27FC236}">
                  <a16:creationId xmlns:a16="http://schemas.microsoft.com/office/drawing/2014/main" id="{00000000-0008-0000-1D00-00005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100</xdr:row>
          <xdr:rowOff>139700</xdr:rowOff>
        </xdr:from>
        <xdr:to>
          <xdr:col>13</xdr:col>
          <xdr:colOff>76200</xdr:colOff>
          <xdr:row>102</xdr:row>
          <xdr:rowOff>38100</xdr:rowOff>
        </xdr:to>
        <xdr:sp macro="" textlink="">
          <xdr:nvSpPr>
            <xdr:cNvPr id="42071" name="Check Box 87" hidden="1">
              <a:extLst>
                <a:ext uri="{63B3BB69-23CF-44E3-9099-C40C66FF867C}">
                  <a14:compatExt spid="_x0000_s42071"/>
                </a:ext>
                <a:ext uri="{FF2B5EF4-FFF2-40B4-BE49-F238E27FC236}">
                  <a16:creationId xmlns:a16="http://schemas.microsoft.com/office/drawing/2014/main" id="{00000000-0008-0000-1D00-00005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102</xdr:row>
          <xdr:rowOff>139700</xdr:rowOff>
        </xdr:from>
        <xdr:to>
          <xdr:col>9</xdr:col>
          <xdr:colOff>76200</xdr:colOff>
          <xdr:row>104</xdr:row>
          <xdr:rowOff>38100</xdr:rowOff>
        </xdr:to>
        <xdr:sp macro="" textlink="">
          <xdr:nvSpPr>
            <xdr:cNvPr id="42072" name="Check Box 88" hidden="1">
              <a:extLst>
                <a:ext uri="{63B3BB69-23CF-44E3-9099-C40C66FF867C}">
                  <a14:compatExt spid="_x0000_s42072"/>
                </a:ext>
                <a:ext uri="{FF2B5EF4-FFF2-40B4-BE49-F238E27FC236}">
                  <a16:creationId xmlns:a16="http://schemas.microsoft.com/office/drawing/2014/main" id="{00000000-0008-0000-1D00-00005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102</xdr:row>
          <xdr:rowOff>139700</xdr:rowOff>
        </xdr:from>
        <xdr:to>
          <xdr:col>11</xdr:col>
          <xdr:colOff>76200</xdr:colOff>
          <xdr:row>104</xdr:row>
          <xdr:rowOff>38100</xdr:rowOff>
        </xdr:to>
        <xdr:sp macro="" textlink="">
          <xdr:nvSpPr>
            <xdr:cNvPr id="42073" name="Check Box 89" hidden="1">
              <a:extLst>
                <a:ext uri="{63B3BB69-23CF-44E3-9099-C40C66FF867C}">
                  <a14:compatExt spid="_x0000_s42073"/>
                </a:ext>
                <a:ext uri="{FF2B5EF4-FFF2-40B4-BE49-F238E27FC236}">
                  <a16:creationId xmlns:a16="http://schemas.microsoft.com/office/drawing/2014/main" id="{00000000-0008-0000-1D00-00005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102</xdr:row>
          <xdr:rowOff>139700</xdr:rowOff>
        </xdr:from>
        <xdr:to>
          <xdr:col>13</xdr:col>
          <xdr:colOff>76200</xdr:colOff>
          <xdr:row>104</xdr:row>
          <xdr:rowOff>38100</xdr:rowOff>
        </xdr:to>
        <xdr:sp macro="" textlink="">
          <xdr:nvSpPr>
            <xdr:cNvPr id="42074" name="Check Box 90" hidden="1">
              <a:extLst>
                <a:ext uri="{63B3BB69-23CF-44E3-9099-C40C66FF867C}">
                  <a14:compatExt spid="_x0000_s42074"/>
                </a:ext>
                <a:ext uri="{FF2B5EF4-FFF2-40B4-BE49-F238E27FC236}">
                  <a16:creationId xmlns:a16="http://schemas.microsoft.com/office/drawing/2014/main" id="{00000000-0008-0000-1D00-00005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104</xdr:row>
          <xdr:rowOff>139700</xdr:rowOff>
        </xdr:from>
        <xdr:to>
          <xdr:col>9</xdr:col>
          <xdr:colOff>76200</xdr:colOff>
          <xdr:row>106</xdr:row>
          <xdr:rowOff>38100</xdr:rowOff>
        </xdr:to>
        <xdr:sp macro="" textlink="">
          <xdr:nvSpPr>
            <xdr:cNvPr id="42075" name="Check Box 91" hidden="1">
              <a:extLst>
                <a:ext uri="{63B3BB69-23CF-44E3-9099-C40C66FF867C}">
                  <a14:compatExt spid="_x0000_s42075"/>
                </a:ext>
                <a:ext uri="{FF2B5EF4-FFF2-40B4-BE49-F238E27FC236}">
                  <a16:creationId xmlns:a16="http://schemas.microsoft.com/office/drawing/2014/main" id="{00000000-0008-0000-1D00-00005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104</xdr:row>
          <xdr:rowOff>139700</xdr:rowOff>
        </xdr:from>
        <xdr:to>
          <xdr:col>11</xdr:col>
          <xdr:colOff>76200</xdr:colOff>
          <xdr:row>106</xdr:row>
          <xdr:rowOff>38100</xdr:rowOff>
        </xdr:to>
        <xdr:sp macro="" textlink="">
          <xdr:nvSpPr>
            <xdr:cNvPr id="42076" name="Check Box 92" hidden="1">
              <a:extLst>
                <a:ext uri="{63B3BB69-23CF-44E3-9099-C40C66FF867C}">
                  <a14:compatExt spid="_x0000_s42076"/>
                </a:ext>
                <a:ext uri="{FF2B5EF4-FFF2-40B4-BE49-F238E27FC236}">
                  <a16:creationId xmlns:a16="http://schemas.microsoft.com/office/drawing/2014/main" id="{00000000-0008-0000-1D00-00005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104</xdr:row>
          <xdr:rowOff>139700</xdr:rowOff>
        </xdr:from>
        <xdr:to>
          <xdr:col>13</xdr:col>
          <xdr:colOff>76200</xdr:colOff>
          <xdr:row>106</xdr:row>
          <xdr:rowOff>38100</xdr:rowOff>
        </xdr:to>
        <xdr:sp macro="" textlink="">
          <xdr:nvSpPr>
            <xdr:cNvPr id="42077" name="Check Box 93" hidden="1">
              <a:extLst>
                <a:ext uri="{63B3BB69-23CF-44E3-9099-C40C66FF867C}">
                  <a14:compatExt spid="_x0000_s42077"/>
                </a:ext>
                <a:ext uri="{FF2B5EF4-FFF2-40B4-BE49-F238E27FC236}">
                  <a16:creationId xmlns:a16="http://schemas.microsoft.com/office/drawing/2014/main" id="{00000000-0008-0000-1D00-00005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114</xdr:row>
          <xdr:rowOff>139700</xdr:rowOff>
        </xdr:from>
        <xdr:to>
          <xdr:col>9</xdr:col>
          <xdr:colOff>76200</xdr:colOff>
          <xdr:row>116</xdr:row>
          <xdr:rowOff>38100</xdr:rowOff>
        </xdr:to>
        <xdr:sp macro="" textlink="">
          <xdr:nvSpPr>
            <xdr:cNvPr id="42078" name="Check Box 94" hidden="1">
              <a:extLst>
                <a:ext uri="{63B3BB69-23CF-44E3-9099-C40C66FF867C}">
                  <a14:compatExt spid="_x0000_s42078"/>
                </a:ext>
                <a:ext uri="{FF2B5EF4-FFF2-40B4-BE49-F238E27FC236}">
                  <a16:creationId xmlns:a16="http://schemas.microsoft.com/office/drawing/2014/main" id="{00000000-0008-0000-1D00-00005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114</xdr:row>
          <xdr:rowOff>139700</xdr:rowOff>
        </xdr:from>
        <xdr:to>
          <xdr:col>11</xdr:col>
          <xdr:colOff>76200</xdr:colOff>
          <xdr:row>116</xdr:row>
          <xdr:rowOff>38100</xdr:rowOff>
        </xdr:to>
        <xdr:sp macro="" textlink="">
          <xdr:nvSpPr>
            <xdr:cNvPr id="42079" name="Check Box 95" hidden="1">
              <a:extLst>
                <a:ext uri="{63B3BB69-23CF-44E3-9099-C40C66FF867C}">
                  <a14:compatExt spid="_x0000_s42079"/>
                </a:ext>
                <a:ext uri="{FF2B5EF4-FFF2-40B4-BE49-F238E27FC236}">
                  <a16:creationId xmlns:a16="http://schemas.microsoft.com/office/drawing/2014/main" id="{00000000-0008-0000-1D00-00005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114</xdr:row>
          <xdr:rowOff>139700</xdr:rowOff>
        </xdr:from>
        <xdr:to>
          <xdr:col>13</xdr:col>
          <xdr:colOff>76200</xdr:colOff>
          <xdr:row>116</xdr:row>
          <xdr:rowOff>38100</xdr:rowOff>
        </xdr:to>
        <xdr:sp macro="" textlink="">
          <xdr:nvSpPr>
            <xdr:cNvPr id="42080" name="Check Box 96" hidden="1">
              <a:extLst>
                <a:ext uri="{63B3BB69-23CF-44E3-9099-C40C66FF867C}">
                  <a14:compatExt spid="_x0000_s42080"/>
                </a:ext>
                <a:ext uri="{FF2B5EF4-FFF2-40B4-BE49-F238E27FC236}">
                  <a16:creationId xmlns:a16="http://schemas.microsoft.com/office/drawing/2014/main" id="{00000000-0008-0000-1D00-00006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116</xdr:row>
          <xdr:rowOff>139700</xdr:rowOff>
        </xdr:from>
        <xdr:to>
          <xdr:col>9</xdr:col>
          <xdr:colOff>76200</xdr:colOff>
          <xdr:row>118</xdr:row>
          <xdr:rowOff>38100</xdr:rowOff>
        </xdr:to>
        <xdr:sp macro="" textlink="">
          <xdr:nvSpPr>
            <xdr:cNvPr id="42081" name="Check Box 97" hidden="1">
              <a:extLst>
                <a:ext uri="{63B3BB69-23CF-44E3-9099-C40C66FF867C}">
                  <a14:compatExt spid="_x0000_s42081"/>
                </a:ext>
                <a:ext uri="{FF2B5EF4-FFF2-40B4-BE49-F238E27FC236}">
                  <a16:creationId xmlns:a16="http://schemas.microsoft.com/office/drawing/2014/main" id="{00000000-0008-0000-1D00-00006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116</xdr:row>
          <xdr:rowOff>139700</xdr:rowOff>
        </xdr:from>
        <xdr:to>
          <xdr:col>11</xdr:col>
          <xdr:colOff>76200</xdr:colOff>
          <xdr:row>118</xdr:row>
          <xdr:rowOff>38100</xdr:rowOff>
        </xdr:to>
        <xdr:sp macro="" textlink="">
          <xdr:nvSpPr>
            <xdr:cNvPr id="42082" name="Check Box 98" hidden="1">
              <a:extLst>
                <a:ext uri="{63B3BB69-23CF-44E3-9099-C40C66FF867C}">
                  <a14:compatExt spid="_x0000_s42082"/>
                </a:ext>
                <a:ext uri="{FF2B5EF4-FFF2-40B4-BE49-F238E27FC236}">
                  <a16:creationId xmlns:a16="http://schemas.microsoft.com/office/drawing/2014/main" id="{00000000-0008-0000-1D00-00006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116</xdr:row>
          <xdr:rowOff>139700</xdr:rowOff>
        </xdr:from>
        <xdr:to>
          <xdr:col>13</xdr:col>
          <xdr:colOff>76200</xdr:colOff>
          <xdr:row>118</xdr:row>
          <xdr:rowOff>38100</xdr:rowOff>
        </xdr:to>
        <xdr:sp macro="" textlink="">
          <xdr:nvSpPr>
            <xdr:cNvPr id="42083" name="Check Box 99" hidden="1">
              <a:extLst>
                <a:ext uri="{63B3BB69-23CF-44E3-9099-C40C66FF867C}">
                  <a14:compatExt spid="_x0000_s42083"/>
                </a:ext>
                <a:ext uri="{FF2B5EF4-FFF2-40B4-BE49-F238E27FC236}">
                  <a16:creationId xmlns:a16="http://schemas.microsoft.com/office/drawing/2014/main" id="{00000000-0008-0000-1D00-00006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121</xdr:row>
          <xdr:rowOff>139700</xdr:rowOff>
        </xdr:from>
        <xdr:to>
          <xdr:col>9</xdr:col>
          <xdr:colOff>76200</xdr:colOff>
          <xdr:row>123</xdr:row>
          <xdr:rowOff>38100</xdr:rowOff>
        </xdr:to>
        <xdr:sp macro="" textlink="">
          <xdr:nvSpPr>
            <xdr:cNvPr id="42084" name="Check Box 100" hidden="1">
              <a:extLst>
                <a:ext uri="{63B3BB69-23CF-44E3-9099-C40C66FF867C}">
                  <a14:compatExt spid="_x0000_s42084"/>
                </a:ext>
                <a:ext uri="{FF2B5EF4-FFF2-40B4-BE49-F238E27FC236}">
                  <a16:creationId xmlns:a16="http://schemas.microsoft.com/office/drawing/2014/main" id="{00000000-0008-0000-1D00-00006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121</xdr:row>
          <xdr:rowOff>139700</xdr:rowOff>
        </xdr:from>
        <xdr:to>
          <xdr:col>11</xdr:col>
          <xdr:colOff>76200</xdr:colOff>
          <xdr:row>123</xdr:row>
          <xdr:rowOff>38100</xdr:rowOff>
        </xdr:to>
        <xdr:sp macro="" textlink="">
          <xdr:nvSpPr>
            <xdr:cNvPr id="42085" name="Check Box 101" hidden="1">
              <a:extLst>
                <a:ext uri="{63B3BB69-23CF-44E3-9099-C40C66FF867C}">
                  <a14:compatExt spid="_x0000_s42085"/>
                </a:ext>
                <a:ext uri="{FF2B5EF4-FFF2-40B4-BE49-F238E27FC236}">
                  <a16:creationId xmlns:a16="http://schemas.microsoft.com/office/drawing/2014/main" id="{00000000-0008-0000-1D00-00006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121</xdr:row>
          <xdr:rowOff>139700</xdr:rowOff>
        </xdr:from>
        <xdr:to>
          <xdr:col>13</xdr:col>
          <xdr:colOff>76200</xdr:colOff>
          <xdr:row>123</xdr:row>
          <xdr:rowOff>38100</xdr:rowOff>
        </xdr:to>
        <xdr:sp macro="" textlink="">
          <xdr:nvSpPr>
            <xdr:cNvPr id="42086" name="Check Box 102" hidden="1">
              <a:extLst>
                <a:ext uri="{63B3BB69-23CF-44E3-9099-C40C66FF867C}">
                  <a14:compatExt spid="_x0000_s42086"/>
                </a:ext>
                <a:ext uri="{FF2B5EF4-FFF2-40B4-BE49-F238E27FC236}">
                  <a16:creationId xmlns:a16="http://schemas.microsoft.com/office/drawing/2014/main" id="{00000000-0008-0000-1D00-00006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124</xdr:row>
          <xdr:rowOff>139700</xdr:rowOff>
        </xdr:from>
        <xdr:to>
          <xdr:col>9</xdr:col>
          <xdr:colOff>76200</xdr:colOff>
          <xdr:row>126</xdr:row>
          <xdr:rowOff>38100</xdr:rowOff>
        </xdr:to>
        <xdr:sp macro="" textlink="">
          <xdr:nvSpPr>
            <xdr:cNvPr id="42087" name="Check Box 103" hidden="1">
              <a:extLst>
                <a:ext uri="{63B3BB69-23CF-44E3-9099-C40C66FF867C}">
                  <a14:compatExt spid="_x0000_s42087"/>
                </a:ext>
                <a:ext uri="{FF2B5EF4-FFF2-40B4-BE49-F238E27FC236}">
                  <a16:creationId xmlns:a16="http://schemas.microsoft.com/office/drawing/2014/main" id="{00000000-0008-0000-1D00-00006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124</xdr:row>
          <xdr:rowOff>139700</xdr:rowOff>
        </xdr:from>
        <xdr:to>
          <xdr:col>11</xdr:col>
          <xdr:colOff>76200</xdr:colOff>
          <xdr:row>126</xdr:row>
          <xdr:rowOff>38100</xdr:rowOff>
        </xdr:to>
        <xdr:sp macro="" textlink="">
          <xdr:nvSpPr>
            <xdr:cNvPr id="42088" name="Check Box 104" hidden="1">
              <a:extLst>
                <a:ext uri="{63B3BB69-23CF-44E3-9099-C40C66FF867C}">
                  <a14:compatExt spid="_x0000_s42088"/>
                </a:ext>
                <a:ext uri="{FF2B5EF4-FFF2-40B4-BE49-F238E27FC236}">
                  <a16:creationId xmlns:a16="http://schemas.microsoft.com/office/drawing/2014/main" id="{00000000-0008-0000-1D00-00006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124</xdr:row>
          <xdr:rowOff>139700</xdr:rowOff>
        </xdr:from>
        <xdr:to>
          <xdr:col>13</xdr:col>
          <xdr:colOff>76200</xdr:colOff>
          <xdr:row>126</xdr:row>
          <xdr:rowOff>38100</xdr:rowOff>
        </xdr:to>
        <xdr:sp macro="" textlink="">
          <xdr:nvSpPr>
            <xdr:cNvPr id="42089" name="Check Box 105" hidden="1">
              <a:extLst>
                <a:ext uri="{63B3BB69-23CF-44E3-9099-C40C66FF867C}">
                  <a14:compatExt spid="_x0000_s42089"/>
                </a:ext>
                <a:ext uri="{FF2B5EF4-FFF2-40B4-BE49-F238E27FC236}">
                  <a16:creationId xmlns:a16="http://schemas.microsoft.com/office/drawing/2014/main" id="{00000000-0008-0000-1D00-00006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128</xdr:row>
          <xdr:rowOff>139700</xdr:rowOff>
        </xdr:from>
        <xdr:to>
          <xdr:col>9</xdr:col>
          <xdr:colOff>76200</xdr:colOff>
          <xdr:row>130</xdr:row>
          <xdr:rowOff>38100</xdr:rowOff>
        </xdr:to>
        <xdr:sp macro="" textlink="">
          <xdr:nvSpPr>
            <xdr:cNvPr id="42090" name="Check Box 106" hidden="1">
              <a:extLst>
                <a:ext uri="{63B3BB69-23CF-44E3-9099-C40C66FF867C}">
                  <a14:compatExt spid="_x0000_s42090"/>
                </a:ext>
                <a:ext uri="{FF2B5EF4-FFF2-40B4-BE49-F238E27FC236}">
                  <a16:creationId xmlns:a16="http://schemas.microsoft.com/office/drawing/2014/main" id="{00000000-0008-0000-1D00-00006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128</xdr:row>
          <xdr:rowOff>139700</xdr:rowOff>
        </xdr:from>
        <xdr:to>
          <xdr:col>11</xdr:col>
          <xdr:colOff>76200</xdr:colOff>
          <xdr:row>130</xdr:row>
          <xdr:rowOff>38100</xdr:rowOff>
        </xdr:to>
        <xdr:sp macro="" textlink="">
          <xdr:nvSpPr>
            <xdr:cNvPr id="42091" name="Check Box 107" hidden="1">
              <a:extLst>
                <a:ext uri="{63B3BB69-23CF-44E3-9099-C40C66FF867C}">
                  <a14:compatExt spid="_x0000_s42091"/>
                </a:ext>
                <a:ext uri="{FF2B5EF4-FFF2-40B4-BE49-F238E27FC236}">
                  <a16:creationId xmlns:a16="http://schemas.microsoft.com/office/drawing/2014/main" id="{00000000-0008-0000-1D00-00006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128</xdr:row>
          <xdr:rowOff>139700</xdr:rowOff>
        </xdr:from>
        <xdr:to>
          <xdr:col>13</xdr:col>
          <xdr:colOff>76200</xdr:colOff>
          <xdr:row>130</xdr:row>
          <xdr:rowOff>38100</xdr:rowOff>
        </xdr:to>
        <xdr:sp macro="" textlink="">
          <xdr:nvSpPr>
            <xdr:cNvPr id="42092" name="Check Box 108" hidden="1">
              <a:extLst>
                <a:ext uri="{63B3BB69-23CF-44E3-9099-C40C66FF867C}">
                  <a14:compatExt spid="_x0000_s42092"/>
                </a:ext>
                <a:ext uri="{FF2B5EF4-FFF2-40B4-BE49-F238E27FC236}">
                  <a16:creationId xmlns:a16="http://schemas.microsoft.com/office/drawing/2014/main" id="{00000000-0008-0000-1D00-00006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145</xdr:row>
          <xdr:rowOff>139700</xdr:rowOff>
        </xdr:from>
        <xdr:to>
          <xdr:col>9</xdr:col>
          <xdr:colOff>76200</xdr:colOff>
          <xdr:row>147</xdr:row>
          <xdr:rowOff>38100</xdr:rowOff>
        </xdr:to>
        <xdr:sp macro="" textlink="">
          <xdr:nvSpPr>
            <xdr:cNvPr id="42093" name="Check Box 109" hidden="1">
              <a:extLst>
                <a:ext uri="{63B3BB69-23CF-44E3-9099-C40C66FF867C}">
                  <a14:compatExt spid="_x0000_s42093"/>
                </a:ext>
                <a:ext uri="{FF2B5EF4-FFF2-40B4-BE49-F238E27FC236}">
                  <a16:creationId xmlns:a16="http://schemas.microsoft.com/office/drawing/2014/main" id="{00000000-0008-0000-1D00-00006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145</xdr:row>
          <xdr:rowOff>139700</xdr:rowOff>
        </xdr:from>
        <xdr:to>
          <xdr:col>11</xdr:col>
          <xdr:colOff>76200</xdr:colOff>
          <xdr:row>147</xdr:row>
          <xdr:rowOff>38100</xdr:rowOff>
        </xdr:to>
        <xdr:sp macro="" textlink="">
          <xdr:nvSpPr>
            <xdr:cNvPr id="42094" name="Check Box 110" hidden="1">
              <a:extLst>
                <a:ext uri="{63B3BB69-23CF-44E3-9099-C40C66FF867C}">
                  <a14:compatExt spid="_x0000_s42094"/>
                </a:ext>
                <a:ext uri="{FF2B5EF4-FFF2-40B4-BE49-F238E27FC236}">
                  <a16:creationId xmlns:a16="http://schemas.microsoft.com/office/drawing/2014/main" id="{00000000-0008-0000-1D00-00006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145</xdr:row>
          <xdr:rowOff>139700</xdr:rowOff>
        </xdr:from>
        <xdr:to>
          <xdr:col>13</xdr:col>
          <xdr:colOff>76200</xdr:colOff>
          <xdr:row>147</xdr:row>
          <xdr:rowOff>38100</xdr:rowOff>
        </xdr:to>
        <xdr:sp macro="" textlink="">
          <xdr:nvSpPr>
            <xdr:cNvPr id="42095" name="Check Box 111" hidden="1">
              <a:extLst>
                <a:ext uri="{63B3BB69-23CF-44E3-9099-C40C66FF867C}">
                  <a14:compatExt spid="_x0000_s42095"/>
                </a:ext>
                <a:ext uri="{FF2B5EF4-FFF2-40B4-BE49-F238E27FC236}">
                  <a16:creationId xmlns:a16="http://schemas.microsoft.com/office/drawing/2014/main" id="{00000000-0008-0000-1D00-00006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155</xdr:row>
          <xdr:rowOff>139700</xdr:rowOff>
        </xdr:from>
        <xdr:to>
          <xdr:col>9</xdr:col>
          <xdr:colOff>76200</xdr:colOff>
          <xdr:row>157</xdr:row>
          <xdr:rowOff>38100</xdr:rowOff>
        </xdr:to>
        <xdr:sp macro="" textlink="">
          <xdr:nvSpPr>
            <xdr:cNvPr id="42096" name="Check Box 112" hidden="1">
              <a:extLst>
                <a:ext uri="{63B3BB69-23CF-44E3-9099-C40C66FF867C}">
                  <a14:compatExt spid="_x0000_s42096"/>
                </a:ext>
                <a:ext uri="{FF2B5EF4-FFF2-40B4-BE49-F238E27FC236}">
                  <a16:creationId xmlns:a16="http://schemas.microsoft.com/office/drawing/2014/main" id="{00000000-0008-0000-1D00-00007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155</xdr:row>
          <xdr:rowOff>139700</xdr:rowOff>
        </xdr:from>
        <xdr:to>
          <xdr:col>11</xdr:col>
          <xdr:colOff>76200</xdr:colOff>
          <xdr:row>157</xdr:row>
          <xdr:rowOff>38100</xdr:rowOff>
        </xdr:to>
        <xdr:sp macro="" textlink="">
          <xdr:nvSpPr>
            <xdr:cNvPr id="42097" name="Check Box 113" hidden="1">
              <a:extLst>
                <a:ext uri="{63B3BB69-23CF-44E3-9099-C40C66FF867C}">
                  <a14:compatExt spid="_x0000_s42097"/>
                </a:ext>
                <a:ext uri="{FF2B5EF4-FFF2-40B4-BE49-F238E27FC236}">
                  <a16:creationId xmlns:a16="http://schemas.microsoft.com/office/drawing/2014/main" id="{00000000-0008-0000-1D00-00007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155</xdr:row>
          <xdr:rowOff>139700</xdr:rowOff>
        </xdr:from>
        <xdr:to>
          <xdr:col>13</xdr:col>
          <xdr:colOff>76200</xdr:colOff>
          <xdr:row>157</xdr:row>
          <xdr:rowOff>38100</xdr:rowOff>
        </xdr:to>
        <xdr:sp macro="" textlink="">
          <xdr:nvSpPr>
            <xdr:cNvPr id="42098" name="Check Box 114" hidden="1">
              <a:extLst>
                <a:ext uri="{63B3BB69-23CF-44E3-9099-C40C66FF867C}">
                  <a14:compatExt spid="_x0000_s42098"/>
                </a:ext>
                <a:ext uri="{FF2B5EF4-FFF2-40B4-BE49-F238E27FC236}">
                  <a16:creationId xmlns:a16="http://schemas.microsoft.com/office/drawing/2014/main" id="{00000000-0008-0000-1D00-00007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157</xdr:row>
          <xdr:rowOff>139700</xdr:rowOff>
        </xdr:from>
        <xdr:to>
          <xdr:col>9</xdr:col>
          <xdr:colOff>76200</xdr:colOff>
          <xdr:row>159</xdr:row>
          <xdr:rowOff>38100</xdr:rowOff>
        </xdr:to>
        <xdr:sp macro="" textlink="">
          <xdr:nvSpPr>
            <xdr:cNvPr id="42099" name="Check Box 115" hidden="1">
              <a:extLst>
                <a:ext uri="{63B3BB69-23CF-44E3-9099-C40C66FF867C}">
                  <a14:compatExt spid="_x0000_s42099"/>
                </a:ext>
                <a:ext uri="{FF2B5EF4-FFF2-40B4-BE49-F238E27FC236}">
                  <a16:creationId xmlns:a16="http://schemas.microsoft.com/office/drawing/2014/main" id="{00000000-0008-0000-1D00-00007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157</xdr:row>
          <xdr:rowOff>139700</xdr:rowOff>
        </xdr:from>
        <xdr:to>
          <xdr:col>11</xdr:col>
          <xdr:colOff>76200</xdr:colOff>
          <xdr:row>159</xdr:row>
          <xdr:rowOff>38100</xdr:rowOff>
        </xdr:to>
        <xdr:sp macro="" textlink="">
          <xdr:nvSpPr>
            <xdr:cNvPr id="42100" name="Check Box 116" hidden="1">
              <a:extLst>
                <a:ext uri="{63B3BB69-23CF-44E3-9099-C40C66FF867C}">
                  <a14:compatExt spid="_x0000_s42100"/>
                </a:ext>
                <a:ext uri="{FF2B5EF4-FFF2-40B4-BE49-F238E27FC236}">
                  <a16:creationId xmlns:a16="http://schemas.microsoft.com/office/drawing/2014/main" id="{00000000-0008-0000-1D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157</xdr:row>
          <xdr:rowOff>139700</xdr:rowOff>
        </xdr:from>
        <xdr:to>
          <xdr:col>13</xdr:col>
          <xdr:colOff>76200</xdr:colOff>
          <xdr:row>159</xdr:row>
          <xdr:rowOff>38100</xdr:rowOff>
        </xdr:to>
        <xdr:sp macro="" textlink="">
          <xdr:nvSpPr>
            <xdr:cNvPr id="42101" name="Check Box 117" hidden="1">
              <a:extLst>
                <a:ext uri="{63B3BB69-23CF-44E3-9099-C40C66FF867C}">
                  <a14:compatExt spid="_x0000_s42101"/>
                </a:ext>
                <a:ext uri="{FF2B5EF4-FFF2-40B4-BE49-F238E27FC236}">
                  <a16:creationId xmlns:a16="http://schemas.microsoft.com/office/drawing/2014/main" id="{00000000-0008-0000-1D00-00007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159</xdr:row>
          <xdr:rowOff>139700</xdr:rowOff>
        </xdr:from>
        <xdr:to>
          <xdr:col>9</xdr:col>
          <xdr:colOff>76200</xdr:colOff>
          <xdr:row>161</xdr:row>
          <xdr:rowOff>38100</xdr:rowOff>
        </xdr:to>
        <xdr:sp macro="" textlink="">
          <xdr:nvSpPr>
            <xdr:cNvPr id="42102" name="Check Box 118" hidden="1">
              <a:extLst>
                <a:ext uri="{63B3BB69-23CF-44E3-9099-C40C66FF867C}">
                  <a14:compatExt spid="_x0000_s42102"/>
                </a:ext>
                <a:ext uri="{FF2B5EF4-FFF2-40B4-BE49-F238E27FC236}">
                  <a16:creationId xmlns:a16="http://schemas.microsoft.com/office/drawing/2014/main" id="{00000000-0008-0000-1D00-00007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159</xdr:row>
          <xdr:rowOff>139700</xdr:rowOff>
        </xdr:from>
        <xdr:to>
          <xdr:col>11</xdr:col>
          <xdr:colOff>76200</xdr:colOff>
          <xdr:row>161</xdr:row>
          <xdr:rowOff>38100</xdr:rowOff>
        </xdr:to>
        <xdr:sp macro="" textlink="">
          <xdr:nvSpPr>
            <xdr:cNvPr id="42103" name="Check Box 119" hidden="1">
              <a:extLst>
                <a:ext uri="{63B3BB69-23CF-44E3-9099-C40C66FF867C}">
                  <a14:compatExt spid="_x0000_s42103"/>
                </a:ext>
                <a:ext uri="{FF2B5EF4-FFF2-40B4-BE49-F238E27FC236}">
                  <a16:creationId xmlns:a16="http://schemas.microsoft.com/office/drawing/2014/main" id="{00000000-0008-0000-1D00-00007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159</xdr:row>
          <xdr:rowOff>139700</xdr:rowOff>
        </xdr:from>
        <xdr:to>
          <xdr:col>13</xdr:col>
          <xdr:colOff>76200</xdr:colOff>
          <xdr:row>161</xdr:row>
          <xdr:rowOff>38100</xdr:rowOff>
        </xdr:to>
        <xdr:sp macro="" textlink="">
          <xdr:nvSpPr>
            <xdr:cNvPr id="42104" name="Check Box 120" hidden="1">
              <a:extLst>
                <a:ext uri="{63B3BB69-23CF-44E3-9099-C40C66FF867C}">
                  <a14:compatExt spid="_x0000_s42104"/>
                </a:ext>
                <a:ext uri="{FF2B5EF4-FFF2-40B4-BE49-F238E27FC236}">
                  <a16:creationId xmlns:a16="http://schemas.microsoft.com/office/drawing/2014/main" id="{00000000-0008-0000-1D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163</xdr:row>
          <xdr:rowOff>139700</xdr:rowOff>
        </xdr:from>
        <xdr:to>
          <xdr:col>9</xdr:col>
          <xdr:colOff>76200</xdr:colOff>
          <xdr:row>165</xdr:row>
          <xdr:rowOff>38100</xdr:rowOff>
        </xdr:to>
        <xdr:sp macro="" textlink="">
          <xdr:nvSpPr>
            <xdr:cNvPr id="42105" name="Check Box 121" hidden="1">
              <a:extLst>
                <a:ext uri="{63B3BB69-23CF-44E3-9099-C40C66FF867C}">
                  <a14:compatExt spid="_x0000_s42105"/>
                </a:ext>
                <a:ext uri="{FF2B5EF4-FFF2-40B4-BE49-F238E27FC236}">
                  <a16:creationId xmlns:a16="http://schemas.microsoft.com/office/drawing/2014/main" id="{00000000-0008-0000-1D00-00007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163</xdr:row>
          <xdr:rowOff>139700</xdr:rowOff>
        </xdr:from>
        <xdr:to>
          <xdr:col>11</xdr:col>
          <xdr:colOff>76200</xdr:colOff>
          <xdr:row>165</xdr:row>
          <xdr:rowOff>38100</xdr:rowOff>
        </xdr:to>
        <xdr:sp macro="" textlink="">
          <xdr:nvSpPr>
            <xdr:cNvPr id="42106" name="Check Box 122" hidden="1">
              <a:extLst>
                <a:ext uri="{63B3BB69-23CF-44E3-9099-C40C66FF867C}">
                  <a14:compatExt spid="_x0000_s42106"/>
                </a:ext>
                <a:ext uri="{FF2B5EF4-FFF2-40B4-BE49-F238E27FC236}">
                  <a16:creationId xmlns:a16="http://schemas.microsoft.com/office/drawing/2014/main" id="{00000000-0008-0000-1D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163</xdr:row>
          <xdr:rowOff>139700</xdr:rowOff>
        </xdr:from>
        <xdr:to>
          <xdr:col>13</xdr:col>
          <xdr:colOff>76200</xdr:colOff>
          <xdr:row>165</xdr:row>
          <xdr:rowOff>38100</xdr:rowOff>
        </xdr:to>
        <xdr:sp macro="" textlink="">
          <xdr:nvSpPr>
            <xdr:cNvPr id="42107" name="Check Box 123" hidden="1">
              <a:extLst>
                <a:ext uri="{63B3BB69-23CF-44E3-9099-C40C66FF867C}">
                  <a14:compatExt spid="_x0000_s42107"/>
                </a:ext>
                <a:ext uri="{FF2B5EF4-FFF2-40B4-BE49-F238E27FC236}">
                  <a16:creationId xmlns:a16="http://schemas.microsoft.com/office/drawing/2014/main" id="{00000000-0008-0000-1D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165</xdr:row>
          <xdr:rowOff>139700</xdr:rowOff>
        </xdr:from>
        <xdr:to>
          <xdr:col>9</xdr:col>
          <xdr:colOff>76200</xdr:colOff>
          <xdr:row>167</xdr:row>
          <xdr:rowOff>38100</xdr:rowOff>
        </xdr:to>
        <xdr:sp macro="" textlink="">
          <xdr:nvSpPr>
            <xdr:cNvPr id="42108" name="Check Box 124" hidden="1">
              <a:extLst>
                <a:ext uri="{63B3BB69-23CF-44E3-9099-C40C66FF867C}">
                  <a14:compatExt spid="_x0000_s42108"/>
                </a:ext>
                <a:ext uri="{FF2B5EF4-FFF2-40B4-BE49-F238E27FC236}">
                  <a16:creationId xmlns:a16="http://schemas.microsoft.com/office/drawing/2014/main" id="{00000000-0008-0000-1D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165</xdr:row>
          <xdr:rowOff>139700</xdr:rowOff>
        </xdr:from>
        <xdr:to>
          <xdr:col>11</xdr:col>
          <xdr:colOff>76200</xdr:colOff>
          <xdr:row>167</xdr:row>
          <xdr:rowOff>38100</xdr:rowOff>
        </xdr:to>
        <xdr:sp macro="" textlink="">
          <xdr:nvSpPr>
            <xdr:cNvPr id="42109" name="Check Box 125" hidden="1">
              <a:extLst>
                <a:ext uri="{63B3BB69-23CF-44E3-9099-C40C66FF867C}">
                  <a14:compatExt spid="_x0000_s42109"/>
                </a:ext>
                <a:ext uri="{FF2B5EF4-FFF2-40B4-BE49-F238E27FC236}">
                  <a16:creationId xmlns:a16="http://schemas.microsoft.com/office/drawing/2014/main" id="{00000000-0008-0000-1D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165</xdr:row>
          <xdr:rowOff>139700</xdr:rowOff>
        </xdr:from>
        <xdr:to>
          <xdr:col>13</xdr:col>
          <xdr:colOff>76200</xdr:colOff>
          <xdr:row>167</xdr:row>
          <xdr:rowOff>38100</xdr:rowOff>
        </xdr:to>
        <xdr:sp macro="" textlink="">
          <xdr:nvSpPr>
            <xdr:cNvPr id="42110" name="Check Box 126" hidden="1">
              <a:extLst>
                <a:ext uri="{63B3BB69-23CF-44E3-9099-C40C66FF867C}">
                  <a14:compatExt spid="_x0000_s42110"/>
                </a:ext>
                <a:ext uri="{FF2B5EF4-FFF2-40B4-BE49-F238E27FC236}">
                  <a16:creationId xmlns:a16="http://schemas.microsoft.com/office/drawing/2014/main" id="{00000000-0008-0000-1D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173</xdr:row>
          <xdr:rowOff>139700</xdr:rowOff>
        </xdr:from>
        <xdr:to>
          <xdr:col>9</xdr:col>
          <xdr:colOff>76200</xdr:colOff>
          <xdr:row>175</xdr:row>
          <xdr:rowOff>38100</xdr:rowOff>
        </xdr:to>
        <xdr:sp macro="" textlink="">
          <xdr:nvSpPr>
            <xdr:cNvPr id="42111" name="Check Box 127" hidden="1">
              <a:extLst>
                <a:ext uri="{63B3BB69-23CF-44E3-9099-C40C66FF867C}">
                  <a14:compatExt spid="_x0000_s42111"/>
                </a:ext>
                <a:ext uri="{FF2B5EF4-FFF2-40B4-BE49-F238E27FC236}">
                  <a16:creationId xmlns:a16="http://schemas.microsoft.com/office/drawing/2014/main" id="{00000000-0008-0000-1D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173</xdr:row>
          <xdr:rowOff>139700</xdr:rowOff>
        </xdr:from>
        <xdr:to>
          <xdr:col>11</xdr:col>
          <xdr:colOff>76200</xdr:colOff>
          <xdr:row>175</xdr:row>
          <xdr:rowOff>38100</xdr:rowOff>
        </xdr:to>
        <xdr:sp macro="" textlink="">
          <xdr:nvSpPr>
            <xdr:cNvPr id="42112" name="Check Box 128" hidden="1">
              <a:extLst>
                <a:ext uri="{63B3BB69-23CF-44E3-9099-C40C66FF867C}">
                  <a14:compatExt spid="_x0000_s42112"/>
                </a:ext>
                <a:ext uri="{FF2B5EF4-FFF2-40B4-BE49-F238E27FC236}">
                  <a16:creationId xmlns:a16="http://schemas.microsoft.com/office/drawing/2014/main" id="{00000000-0008-0000-1D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173</xdr:row>
          <xdr:rowOff>139700</xdr:rowOff>
        </xdr:from>
        <xdr:to>
          <xdr:col>13</xdr:col>
          <xdr:colOff>76200</xdr:colOff>
          <xdr:row>175</xdr:row>
          <xdr:rowOff>38100</xdr:rowOff>
        </xdr:to>
        <xdr:sp macro="" textlink="">
          <xdr:nvSpPr>
            <xdr:cNvPr id="42113" name="Check Box 129" hidden="1">
              <a:extLst>
                <a:ext uri="{63B3BB69-23CF-44E3-9099-C40C66FF867C}">
                  <a14:compatExt spid="_x0000_s42113"/>
                </a:ext>
                <a:ext uri="{FF2B5EF4-FFF2-40B4-BE49-F238E27FC236}">
                  <a16:creationId xmlns:a16="http://schemas.microsoft.com/office/drawing/2014/main" id="{00000000-0008-0000-1D00-00008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175</xdr:row>
          <xdr:rowOff>139700</xdr:rowOff>
        </xdr:from>
        <xdr:to>
          <xdr:col>9</xdr:col>
          <xdr:colOff>76200</xdr:colOff>
          <xdr:row>177</xdr:row>
          <xdr:rowOff>38100</xdr:rowOff>
        </xdr:to>
        <xdr:sp macro="" textlink="">
          <xdr:nvSpPr>
            <xdr:cNvPr id="42114" name="Check Box 130" hidden="1">
              <a:extLst>
                <a:ext uri="{63B3BB69-23CF-44E3-9099-C40C66FF867C}">
                  <a14:compatExt spid="_x0000_s42114"/>
                </a:ext>
                <a:ext uri="{FF2B5EF4-FFF2-40B4-BE49-F238E27FC236}">
                  <a16:creationId xmlns:a16="http://schemas.microsoft.com/office/drawing/2014/main" id="{00000000-0008-0000-1D00-00008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175</xdr:row>
          <xdr:rowOff>139700</xdr:rowOff>
        </xdr:from>
        <xdr:to>
          <xdr:col>11</xdr:col>
          <xdr:colOff>76200</xdr:colOff>
          <xdr:row>177</xdr:row>
          <xdr:rowOff>38100</xdr:rowOff>
        </xdr:to>
        <xdr:sp macro="" textlink="">
          <xdr:nvSpPr>
            <xdr:cNvPr id="42115" name="Check Box 131" hidden="1">
              <a:extLst>
                <a:ext uri="{63B3BB69-23CF-44E3-9099-C40C66FF867C}">
                  <a14:compatExt spid="_x0000_s42115"/>
                </a:ext>
                <a:ext uri="{FF2B5EF4-FFF2-40B4-BE49-F238E27FC236}">
                  <a16:creationId xmlns:a16="http://schemas.microsoft.com/office/drawing/2014/main" id="{00000000-0008-0000-1D00-00008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175</xdr:row>
          <xdr:rowOff>139700</xdr:rowOff>
        </xdr:from>
        <xdr:to>
          <xdr:col>13</xdr:col>
          <xdr:colOff>76200</xdr:colOff>
          <xdr:row>177</xdr:row>
          <xdr:rowOff>38100</xdr:rowOff>
        </xdr:to>
        <xdr:sp macro="" textlink="">
          <xdr:nvSpPr>
            <xdr:cNvPr id="42116" name="Check Box 132" hidden="1">
              <a:extLst>
                <a:ext uri="{63B3BB69-23CF-44E3-9099-C40C66FF867C}">
                  <a14:compatExt spid="_x0000_s42116"/>
                </a:ext>
                <a:ext uri="{FF2B5EF4-FFF2-40B4-BE49-F238E27FC236}">
                  <a16:creationId xmlns:a16="http://schemas.microsoft.com/office/drawing/2014/main" id="{00000000-0008-0000-1D00-00008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177</xdr:row>
          <xdr:rowOff>139700</xdr:rowOff>
        </xdr:from>
        <xdr:to>
          <xdr:col>9</xdr:col>
          <xdr:colOff>76200</xdr:colOff>
          <xdr:row>179</xdr:row>
          <xdr:rowOff>38100</xdr:rowOff>
        </xdr:to>
        <xdr:sp macro="" textlink="">
          <xdr:nvSpPr>
            <xdr:cNvPr id="42117" name="Check Box 133" hidden="1">
              <a:extLst>
                <a:ext uri="{63B3BB69-23CF-44E3-9099-C40C66FF867C}">
                  <a14:compatExt spid="_x0000_s42117"/>
                </a:ext>
                <a:ext uri="{FF2B5EF4-FFF2-40B4-BE49-F238E27FC236}">
                  <a16:creationId xmlns:a16="http://schemas.microsoft.com/office/drawing/2014/main" id="{00000000-0008-0000-1D00-00008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177</xdr:row>
          <xdr:rowOff>139700</xdr:rowOff>
        </xdr:from>
        <xdr:to>
          <xdr:col>11</xdr:col>
          <xdr:colOff>76200</xdr:colOff>
          <xdr:row>179</xdr:row>
          <xdr:rowOff>38100</xdr:rowOff>
        </xdr:to>
        <xdr:sp macro="" textlink="">
          <xdr:nvSpPr>
            <xdr:cNvPr id="42118" name="Check Box 134" hidden="1">
              <a:extLst>
                <a:ext uri="{63B3BB69-23CF-44E3-9099-C40C66FF867C}">
                  <a14:compatExt spid="_x0000_s42118"/>
                </a:ext>
                <a:ext uri="{FF2B5EF4-FFF2-40B4-BE49-F238E27FC236}">
                  <a16:creationId xmlns:a16="http://schemas.microsoft.com/office/drawing/2014/main" id="{00000000-0008-0000-1D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177</xdr:row>
          <xdr:rowOff>139700</xdr:rowOff>
        </xdr:from>
        <xdr:to>
          <xdr:col>13</xdr:col>
          <xdr:colOff>76200</xdr:colOff>
          <xdr:row>179</xdr:row>
          <xdr:rowOff>38100</xdr:rowOff>
        </xdr:to>
        <xdr:sp macro="" textlink="">
          <xdr:nvSpPr>
            <xdr:cNvPr id="42119" name="Check Box 135" hidden="1">
              <a:extLst>
                <a:ext uri="{63B3BB69-23CF-44E3-9099-C40C66FF867C}">
                  <a14:compatExt spid="_x0000_s42119"/>
                </a:ext>
                <a:ext uri="{FF2B5EF4-FFF2-40B4-BE49-F238E27FC236}">
                  <a16:creationId xmlns:a16="http://schemas.microsoft.com/office/drawing/2014/main" id="{00000000-0008-0000-1D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131</xdr:row>
          <xdr:rowOff>139700</xdr:rowOff>
        </xdr:from>
        <xdr:to>
          <xdr:col>9</xdr:col>
          <xdr:colOff>76200</xdr:colOff>
          <xdr:row>133</xdr:row>
          <xdr:rowOff>38100</xdr:rowOff>
        </xdr:to>
        <xdr:sp macro="" textlink="">
          <xdr:nvSpPr>
            <xdr:cNvPr id="42120" name="Check Box 136" hidden="1">
              <a:extLst>
                <a:ext uri="{63B3BB69-23CF-44E3-9099-C40C66FF867C}">
                  <a14:compatExt spid="_x0000_s42120"/>
                </a:ext>
                <a:ext uri="{FF2B5EF4-FFF2-40B4-BE49-F238E27FC236}">
                  <a16:creationId xmlns:a16="http://schemas.microsoft.com/office/drawing/2014/main" id="{00000000-0008-0000-1D00-00008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131</xdr:row>
          <xdr:rowOff>139700</xdr:rowOff>
        </xdr:from>
        <xdr:to>
          <xdr:col>11</xdr:col>
          <xdr:colOff>76200</xdr:colOff>
          <xdr:row>133</xdr:row>
          <xdr:rowOff>38100</xdr:rowOff>
        </xdr:to>
        <xdr:sp macro="" textlink="">
          <xdr:nvSpPr>
            <xdr:cNvPr id="42121" name="Check Box 137" hidden="1">
              <a:extLst>
                <a:ext uri="{63B3BB69-23CF-44E3-9099-C40C66FF867C}">
                  <a14:compatExt spid="_x0000_s42121"/>
                </a:ext>
                <a:ext uri="{FF2B5EF4-FFF2-40B4-BE49-F238E27FC236}">
                  <a16:creationId xmlns:a16="http://schemas.microsoft.com/office/drawing/2014/main" id="{00000000-0008-0000-1D00-00008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131</xdr:row>
          <xdr:rowOff>139700</xdr:rowOff>
        </xdr:from>
        <xdr:to>
          <xdr:col>13</xdr:col>
          <xdr:colOff>76200</xdr:colOff>
          <xdr:row>133</xdr:row>
          <xdr:rowOff>38100</xdr:rowOff>
        </xdr:to>
        <xdr:sp macro="" textlink="">
          <xdr:nvSpPr>
            <xdr:cNvPr id="42122" name="Check Box 138" hidden="1">
              <a:extLst>
                <a:ext uri="{63B3BB69-23CF-44E3-9099-C40C66FF867C}">
                  <a14:compatExt spid="_x0000_s42122"/>
                </a:ext>
                <a:ext uri="{FF2B5EF4-FFF2-40B4-BE49-F238E27FC236}">
                  <a16:creationId xmlns:a16="http://schemas.microsoft.com/office/drawing/2014/main" id="{00000000-0008-0000-1D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51</xdr:row>
          <xdr:rowOff>139700</xdr:rowOff>
        </xdr:from>
        <xdr:to>
          <xdr:col>9</xdr:col>
          <xdr:colOff>76200</xdr:colOff>
          <xdr:row>53</xdr:row>
          <xdr:rowOff>38100</xdr:rowOff>
        </xdr:to>
        <xdr:sp macro="" textlink="">
          <xdr:nvSpPr>
            <xdr:cNvPr id="42123" name="Check Box 139" hidden="1">
              <a:extLst>
                <a:ext uri="{63B3BB69-23CF-44E3-9099-C40C66FF867C}">
                  <a14:compatExt spid="_x0000_s42123"/>
                </a:ext>
                <a:ext uri="{FF2B5EF4-FFF2-40B4-BE49-F238E27FC236}">
                  <a16:creationId xmlns:a16="http://schemas.microsoft.com/office/drawing/2014/main" id="{00000000-0008-0000-1D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50</xdr:row>
          <xdr:rowOff>139700</xdr:rowOff>
        </xdr:from>
        <xdr:to>
          <xdr:col>11</xdr:col>
          <xdr:colOff>76200</xdr:colOff>
          <xdr:row>54</xdr:row>
          <xdr:rowOff>38100</xdr:rowOff>
        </xdr:to>
        <xdr:sp macro="" textlink="">
          <xdr:nvSpPr>
            <xdr:cNvPr id="42124" name="Check Box 140" hidden="1">
              <a:extLst>
                <a:ext uri="{63B3BB69-23CF-44E3-9099-C40C66FF867C}">
                  <a14:compatExt spid="_x0000_s42124"/>
                </a:ext>
                <a:ext uri="{FF2B5EF4-FFF2-40B4-BE49-F238E27FC236}">
                  <a16:creationId xmlns:a16="http://schemas.microsoft.com/office/drawing/2014/main" id="{00000000-0008-0000-1D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50</xdr:row>
          <xdr:rowOff>139700</xdr:rowOff>
        </xdr:from>
        <xdr:to>
          <xdr:col>13</xdr:col>
          <xdr:colOff>76200</xdr:colOff>
          <xdr:row>54</xdr:row>
          <xdr:rowOff>38100</xdr:rowOff>
        </xdr:to>
        <xdr:sp macro="" textlink="">
          <xdr:nvSpPr>
            <xdr:cNvPr id="42125" name="Check Box 141" hidden="1">
              <a:extLst>
                <a:ext uri="{63B3BB69-23CF-44E3-9099-C40C66FF867C}">
                  <a14:compatExt spid="_x0000_s42125"/>
                </a:ext>
                <a:ext uri="{FF2B5EF4-FFF2-40B4-BE49-F238E27FC236}">
                  <a16:creationId xmlns:a16="http://schemas.microsoft.com/office/drawing/2014/main" id="{00000000-0008-0000-1D00-00008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323</xdr:row>
          <xdr:rowOff>139700</xdr:rowOff>
        </xdr:from>
        <xdr:to>
          <xdr:col>2</xdr:col>
          <xdr:colOff>342900</xdr:colOff>
          <xdr:row>325</xdr:row>
          <xdr:rowOff>38100</xdr:rowOff>
        </xdr:to>
        <xdr:sp macro="" textlink="">
          <xdr:nvSpPr>
            <xdr:cNvPr id="42126" name="Check Box 142" hidden="1">
              <a:extLst>
                <a:ext uri="{63B3BB69-23CF-44E3-9099-C40C66FF867C}">
                  <a14:compatExt spid="_x0000_s42126"/>
                </a:ext>
                <a:ext uri="{FF2B5EF4-FFF2-40B4-BE49-F238E27FC236}">
                  <a16:creationId xmlns:a16="http://schemas.microsoft.com/office/drawing/2014/main" id="{00000000-0008-0000-1D00-00008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323</xdr:row>
          <xdr:rowOff>139700</xdr:rowOff>
        </xdr:from>
        <xdr:to>
          <xdr:col>3</xdr:col>
          <xdr:colOff>342900</xdr:colOff>
          <xdr:row>325</xdr:row>
          <xdr:rowOff>38100</xdr:rowOff>
        </xdr:to>
        <xdr:sp macro="" textlink="">
          <xdr:nvSpPr>
            <xdr:cNvPr id="42127" name="Check Box 143" hidden="1">
              <a:extLst>
                <a:ext uri="{63B3BB69-23CF-44E3-9099-C40C66FF867C}">
                  <a14:compatExt spid="_x0000_s42127"/>
                </a:ext>
                <a:ext uri="{FF2B5EF4-FFF2-40B4-BE49-F238E27FC236}">
                  <a16:creationId xmlns:a16="http://schemas.microsoft.com/office/drawing/2014/main" id="{00000000-0008-0000-1D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324</xdr:row>
          <xdr:rowOff>139700</xdr:rowOff>
        </xdr:from>
        <xdr:to>
          <xdr:col>4</xdr:col>
          <xdr:colOff>342900</xdr:colOff>
          <xdr:row>326</xdr:row>
          <xdr:rowOff>38100</xdr:rowOff>
        </xdr:to>
        <xdr:sp macro="" textlink="">
          <xdr:nvSpPr>
            <xdr:cNvPr id="42128" name="Check Box 144" hidden="1">
              <a:extLst>
                <a:ext uri="{63B3BB69-23CF-44E3-9099-C40C66FF867C}">
                  <a14:compatExt spid="_x0000_s42128"/>
                </a:ext>
                <a:ext uri="{FF2B5EF4-FFF2-40B4-BE49-F238E27FC236}">
                  <a16:creationId xmlns:a16="http://schemas.microsoft.com/office/drawing/2014/main" id="{00000000-0008-0000-1D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327</xdr:row>
          <xdr:rowOff>139700</xdr:rowOff>
        </xdr:from>
        <xdr:to>
          <xdr:col>2</xdr:col>
          <xdr:colOff>342900</xdr:colOff>
          <xdr:row>329</xdr:row>
          <xdr:rowOff>38100</xdr:rowOff>
        </xdr:to>
        <xdr:sp macro="" textlink="">
          <xdr:nvSpPr>
            <xdr:cNvPr id="42129" name="Check Box 145" hidden="1">
              <a:extLst>
                <a:ext uri="{63B3BB69-23CF-44E3-9099-C40C66FF867C}">
                  <a14:compatExt spid="_x0000_s42129"/>
                </a:ext>
                <a:ext uri="{FF2B5EF4-FFF2-40B4-BE49-F238E27FC236}">
                  <a16:creationId xmlns:a16="http://schemas.microsoft.com/office/drawing/2014/main" id="{00000000-0008-0000-1D00-00009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327</xdr:row>
          <xdr:rowOff>139700</xdr:rowOff>
        </xdr:from>
        <xdr:to>
          <xdr:col>3</xdr:col>
          <xdr:colOff>342900</xdr:colOff>
          <xdr:row>329</xdr:row>
          <xdr:rowOff>38100</xdr:rowOff>
        </xdr:to>
        <xdr:sp macro="" textlink="">
          <xdr:nvSpPr>
            <xdr:cNvPr id="42130" name="Check Box 146" hidden="1">
              <a:extLst>
                <a:ext uri="{63B3BB69-23CF-44E3-9099-C40C66FF867C}">
                  <a14:compatExt spid="_x0000_s42130"/>
                </a:ext>
                <a:ext uri="{FF2B5EF4-FFF2-40B4-BE49-F238E27FC236}">
                  <a16:creationId xmlns:a16="http://schemas.microsoft.com/office/drawing/2014/main" id="{00000000-0008-0000-1D00-00009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327</xdr:row>
          <xdr:rowOff>139700</xdr:rowOff>
        </xdr:from>
        <xdr:to>
          <xdr:col>4</xdr:col>
          <xdr:colOff>342900</xdr:colOff>
          <xdr:row>329</xdr:row>
          <xdr:rowOff>38100</xdr:rowOff>
        </xdr:to>
        <xdr:sp macro="" textlink="">
          <xdr:nvSpPr>
            <xdr:cNvPr id="42131" name="Check Box 147" hidden="1">
              <a:extLst>
                <a:ext uri="{63B3BB69-23CF-44E3-9099-C40C66FF867C}">
                  <a14:compatExt spid="_x0000_s42131"/>
                </a:ext>
                <a:ext uri="{FF2B5EF4-FFF2-40B4-BE49-F238E27FC236}">
                  <a16:creationId xmlns:a16="http://schemas.microsoft.com/office/drawing/2014/main" id="{00000000-0008-0000-1D00-00009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134</xdr:row>
          <xdr:rowOff>139700</xdr:rowOff>
        </xdr:from>
        <xdr:to>
          <xdr:col>9</xdr:col>
          <xdr:colOff>101600</xdr:colOff>
          <xdr:row>136</xdr:row>
          <xdr:rowOff>25400</xdr:rowOff>
        </xdr:to>
        <xdr:sp macro="" textlink="">
          <xdr:nvSpPr>
            <xdr:cNvPr id="42132" name="Check Box 148" hidden="1">
              <a:extLst>
                <a:ext uri="{63B3BB69-23CF-44E3-9099-C40C66FF867C}">
                  <a14:compatExt spid="_x0000_s42132"/>
                </a:ext>
                <a:ext uri="{FF2B5EF4-FFF2-40B4-BE49-F238E27FC236}">
                  <a16:creationId xmlns:a16="http://schemas.microsoft.com/office/drawing/2014/main" id="{00000000-0008-0000-1D00-00009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134</xdr:row>
          <xdr:rowOff>139700</xdr:rowOff>
        </xdr:from>
        <xdr:to>
          <xdr:col>11</xdr:col>
          <xdr:colOff>76200</xdr:colOff>
          <xdr:row>136</xdr:row>
          <xdr:rowOff>38100</xdr:rowOff>
        </xdr:to>
        <xdr:sp macro="" textlink="">
          <xdr:nvSpPr>
            <xdr:cNvPr id="42133" name="Check Box 149" hidden="1">
              <a:extLst>
                <a:ext uri="{63B3BB69-23CF-44E3-9099-C40C66FF867C}">
                  <a14:compatExt spid="_x0000_s42133"/>
                </a:ext>
                <a:ext uri="{FF2B5EF4-FFF2-40B4-BE49-F238E27FC236}">
                  <a16:creationId xmlns:a16="http://schemas.microsoft.com/office/drawing/2014/main" id="{00000000-0008-0000-1D00-00009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139700</xdr:rowOff>
        </xdr:from>
        <xdr:to>
          <xdr:col>13</xdr:col>
          <xdr:colOff>63500</xdr:colOff>
          <xdr:row>136</xdr:row>
          <xdr:rowOff>38100</xdr:rowOff>
        </xdr:to>
        <xdr:sp macro="" textlink="">
          <xdr:nvSpPr>
            <xdr:cNvPr id="42134" name="Check Box 150" hidden="1">
              <a:extLst>
                <a:ext uri="{63B3BB69-23CF-44E3-9099-C40C66FF867C}">
                  <a14:compatExt spid="_x0000_s42134"/>
                </a:ext>
                <a:ext uri="{FF2B5EF4-FFF2-40B4-BE49-F238E27FC236}">
                  <a16:creationId xmlns:a16="http://schemas.microsoft.com/office/drawing/2014/main" id="{00000000-0008-0000-1D00-00009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328</xdr:row>
          <xdr:rowOff>139700</xdr:rowOff>
        </xdr:from>
        <xdr:to>
          <xdr:col>1</xdr:col>
          <xdr:colOff>342900</xdr:colOff>
          <xdr:row>330</xdr:row>
          <xdr:rowOff>38100</xdr:rowOff>
        </xdr:to>
        <xdr:sp macro="" textlink="">
          <xdr:nvSpPr>
            <xdr:cNvPr id="42135" name="Check Box 151" hidden="1">
              <a:extLst>
                <a:ext uri="{63B3BB69-23CF-44E3-9099-C40C66FF867C}">
                  <a14:compatExt spid="_x0000_s42135"/>
                </a:ext>
                <a:ext uri="{FF2B5EF4-FFF2-40B4-BE49-F238E27FC236}">
                  <a16:creationId xmlns:a16="http://schemas.microsoft.com/office/drawing/2014/main" id="{00000000-0008-0000-1D00-00009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330</xdr:row>
          <xdr:rowOff>139700</xdr:rowOff>
        </xdr:from>
        <xdr:to>
          <xdr:col>2</xdr:col>
          <xdr:colOff>342900</xdr:colOff>
          <xdr:row>332</xdr:row>
          <xdr:rowOff>38100</xdr:rowOff>
        </xdr:to>
        <xdr:sp macro="" textlink="">
          <xdr:nvSpPr>
            <xdr:cNvPr id="42136" name="Check Box 152" hidden="1">
              <a:extLst>
                <a:ext uri="{63B3BB69-23CF-44E3-9099-C40C66FF867C}">
                  <a14:compatExt spid="_x0000_s42136"/>
                </a:ext>
                <a:ext uri="{FF2B5EF4-FFF2-40B4-BE49-F238E27FC236}">
                  <a16:creationId xmlns:a16="http://schemas.microsoft.com/office/drawing/2014/main" id="{00000000-0008-0000-1D00-00009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330</xdr:row>
          <xdr:rowOff>139700</xdr:rowOff>
        </xdr:from>
        <xdr:to>
          <xdr:col>4</xdr:col>
          <xdr:colOff>342900</xdr:colOff>
          <xdr:row>332</xdr:row>
          <xdr:rowOff>38100</xdr:rowOff>
        </xdr:to>
        <xdr:sp macro="" textlink="">
          <xdr:nvSpPr>
            <xdr:cNvPr id="42137" name="Check Box 153" hidden="1">
              <a:extLst>
                <a:ext uri="{63B3BB69-23CF-44E3-9099-C40C66FF867C}">
                  <a14:compatExt spid="_x0000_s42137"/>
                </a:ext>
                <a:ext uri="{FF2B5EF4-FFF2-40B4-BE49-F238E27FC236}">
                  <a16:creationId xmlns:a16="http://schemas.microsoft.com/office/drawing/2014/main" id="{00000000-0008-0000-1D00-00009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139700</xdr:rowOff>
        </xdr:from>
        <xdr:to>
          <xdr:col>9</xdr:col>
          <xdr:colOff>101600</xdr:colOff>
          <xdr:row>37</xdr:row>
          <xdr:rowOff>38100</xdr:rowOff>
        </xdr:to>
        <xdr:sp macro="" textlink="">
          <xdr:nvSpPr>
            <xdr:cNvPr id="42138" name="Check Box 154" hidden="1">
              <a:extLst>
                <a:ext uri="{63B3BB69-23CF-44E3-9099-C40C66FF867C}">
                  <a14:compatExt spid="_x0000_s42138"/>
                </a:ext>
                <a:ext uri="{FF2B5EF4-FFF2-40B4-BE49-F238E27FC236}">
                  <a16:creationId xmlns:a16="http://schemas.microsoft.com/office/drawing/2014/main" id="{00000000-0008-0000-1D00-00009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35</xdr:row>
          <xdr:rowOff>139700</xdr:rowOff>
        </xdr:from>
        <xdr:to>
          <xdr:col>11</xdr:col>
          <xdr:colOff>76200</xdr:colOff>
          <xdr:row>37</xdr:row>
          <xdr:rowOff>38100</xdr:rowOff>
        </xdr:to>
        <xdr:sp macro="" textlink="">
          <xdr:nvSpPr>
            <xdr:cNvPr id="42139" name="Check Box 155" hidden="1">
              <a:extLst>
                <a:ext uri="{63B3BB69-23CF-44E3-9099-C40C66FF867C}">
                  <a14:compatExt spid="_x0000_s42139"/>
                </a:ext>
                <a:ext uri="{FF2B5EF4-FFF2-40B4-BE49-F238E27FC236}">
                  <a16:creationId xmlns:a16="http://schemas.microsoft.com/office/drawing/2014/main" id="{00000000-0008-0000-1D00-00009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35</xdr:row>
          <xdr:rowOff>139700</xdr:rowOff>
        </xdr:from>
        <xdr:to>
          <xdr:col>13</xdr:col>
          <xdr:colOff>76200</xdr:colOff>
          <xdr:row>37</xdr:row>
          <xdr:rowOff>25400</xdr:rowOff>
        </xdr:to>
        <xdr:sp macro="" textlink="">
          <xdr:nvSpPr>
            <xdr:cNvPr id="42140" name="Check Box 156" hidden="1">
              <a:extLst>
                <a:ext uri="{63B3BB69-23CF-44E3-9099-C40C66FF867C}">
                  <a14:compatExt spid="_x0000_s42140"/>
                </a:ext>
                <a:ext uri="{FF2B5EF4-FFF2-40B4-BE49-F238E27FC236}">
                  <a16:creationId xmlns:a16="http://schemas.microsoft.com/office/drawing/2014/main" id="{00000000-0008-0000-1D00-00009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112</xdr:row>
          <xdr:rowOff>63500</xdr:rowOff>
        </xdr:from>
        <xdr:to>
          <xdr:col>9</xdr:col>
          <xdr:colOff>101600</xdr:colOff>
          <xdr:row>114</xdr:row>
          <xdr:rowOff>127000</xdr:rowOff>
        </xdr:to>
        <xdr:sp macro="" textlink="">
          <xdr:nvSpPr>
            <xdr:cNvPr id="42141" name="Check Box 157" hidden="1">
              <a:extLst>
                <a:ext uri="{63B3BB69-23CF-44E3-9099-C40C66FF867C}">
                  <a14:compatExt spid="_x0000_s42141"/>
                </a:ext>
                <a:ext uri="{FF2B5EF4-FFF2-40B4-BE49-F238E27FC236}">
                  <a16:creationId xmlns:a16="http://schemas.microsoft.com/office/drawing/2014/main" id="{00000000-0008-0000-1D00-00009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622300</xdr:colOff>
          <xdr:row>112</xdr:row>
          <xdr:rowOff>139700</xdr:rowOff>
        </xdr:from>
        <xdr:to>
          <xdr:col>11</xdr:col>
          <xdr:colOff>50800</xdr:colOff>
          <xdr:row>114</xdr:row>
          <xdr:rowOff>25400</xdr:rowOff>
        </xdr:to>
        <xdr:sp macro="" textlink="">
          <xdr:nvSpPr>
            <xdr:cNvPr id="42142" name="Check Box 158" hidden="1">
              <a:extLst>
                <a:ext uri="{63B3BB69-23CF-44E3-9099-C40C66FF867C}">
                  <a14:compatExt spid="_x0000_s42142"/>
                </a:ext>
                <a:ext uri="{FF2B5EF4-FFF2-40B4-BE49-F238E27FC236}">
                  <a16:creationId xmlns:a16="http://schemas.microsoft.com/office/drawing/2014/main" id="{00000000-0008-0000-1D00-00009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112</xdr:row>
          <xdr:rowOff>139700</xdr:rowOff>
        </xdr:from>
        <xdr:to>
          <xdr:col>13</xdr:col>
          <xdr:colOff>101600</xdr:colOff>
          <xdr:row>114</xdr:row>
          <xdr:rowOff>38100</xdr:rowOff>
        </xdr:to>
        <xdr:sp macro="" textlink="">
          <xdr:nvSpPr>
            <xdr:cNvPr id="42143" name="Check Box 159" hidden="1">
              <a:extLst>
                <a:ext uri="{63B3BB69-23CF-44E3-9099-C40C66FF867C}">
                  <a14:compatExt spid="_x0000_s42143"/>
                </a:ext>
                <a:ext uri="{FF2B5EF4-FFF2-40B4-BE49-F238E27FC236}">
                  <a16:creationId xmlns:a16="http://schemas.microsoft.com/office/drawing/2014/main" id="{00000000-0008-0000-1D00-00009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usty Casey" refreshedDate="46093.637670949072" createdVersion="8" refreshedVersion="8" minRefreshableVersion="3" recordCount="11" xr:uid="{F1610DD4-A5D8-4893-9A52-36DC3FB4F02F}">
  <cacheSource type="worksheet">
    <worksheetSource ref="B7:I18" sheet="Sch T"/>
  </cacheSource>
  <cacheFields count="8">
    <cacheField name="ORIGINATING FUND (OUT)" numFmtId="0">
      <sharedItems containsNonDate="0" containsBlank="1" count="3">
        <m/>
        <s v="100 - General Fund" u="1"/>
        <s v="290 - Food Service" u="1"/>
      </sharedItems>
    </cacheField>
    <cacheField name="DESTINATION FUND (IN)" numFmtId="0">
      <sharedItems containsNonDate="0" containsString="0" containsBlank="1"/>
    </cacheField>
    <cacheField name="PRIOR YEAR ENDING" numFmtId="44">
      <sharedItems containsNonDate="0" containsString="0" containsBlank="1"/>
    </cacheField>
    <cacheField name="CURRENT YEAR ENDING" numFmtId="44">
      <sharedItems containsNonDate="0" containsString="0" containsBlank="1"/>
    </cacheField>
    <cacheField name="TENTATIVE" numFmtId="44">
      <sharedItems containsNonDate="0" containsString="0" containsBlank="1"/>
    </cacheField>
    <cacheField name="FINAL" numFmtId="44">
      <sharedItems containsNonDate="0" containsString="0" containsBlank="1"/>
    </cacheField>
    <cacheField name="AMENDMENT 1" numFmtId="44">
      <sharedItems containsNonDate="0" containsString="0" containsBlank="1"/>
    </cacheField>
    <cacheField name="AMENDMENT 2" numFmtId="44">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usty Casey" refreshedDate="46093.637671180557" createdVersion="8" refreshedVersion="8" minRefreshableVersion="3" recordCount="11" xr:uid="{897DB3EE-9470-4835-BCFF-7A20164DE88F}">
  <cacheSource type="worksheet">
    <worksheetSource ref="C7:I18" sheet="Sch T"/>
  </cacheSource>
  <cacheFields count="7">
    <cacheField name="DESTINATION FUND (IN)" numFmtId="0">
      <sharedItems containsNonDate="0" containsBlank="1" count="6">
        <m/>
        <s v="206 - ELL" u="1"/>
        <s v="207 - GATE" u="1"/>
        <s v="208 - At-Risk" u="1"/>
        <s v="250 - State SPED" u="1"/>
        <s v="100 - General Fund" u="1"/>
      </sharedItems>
    </cacheField>
    <cacheField name="PRIOR YEAR ENDING" numFmtId="44">
      <sharedItems containsNonDate="0" containsString="0" containsBlank="1"/>
    </cacheField>
    <cacheField name="CURRENT YEAR ENDING" numFmtId="44">
      <sharedItems containsNonDate="0" containsString="0" containsBlank="1"/>
    </cacheField>
    <cacheField name="TENTATIVE" numFmtId="44">
      <sharedItems containsNonDate="0" containsString="0" containsBlank="1"/>
    </cacheField>
    <cacheField name="FINAL" numFmtId="44">
      <sharedItems containsNonDate="0" containsString="0" containsBlank="1"/>
    </cacheField>
    <cacheField name="AMENDMENT 1" numFmtId="44">
      <sharedItems containsNonDate="0" containsString="0" containsBlank="1"/>
    </cacheField>
    <cacheField name="AMENDMENT 2" numFmtId="44">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m/>
    <m/>
    <m/>
    <m/>
    <m/>
    <m/>
    <m/>
  </r>
  <r>
    <x v="0"/>
    <m/>
    <m/>
    <m/>
    <m/>
    <m/>
    <m/>
    <m/>
  </r>
  <r>
    <x v="0"/>
    <m/>
    <m/>
    <m/>
    <m/>
    <m/>
    <m/>
    <m/>
  </r>
  <r>
    <x v="0"/>
    <m/>
    <m/>
    <m/>
    <m/>
    <m/>
    <m/>
    <m/>
  </r>
  <r>
    <x v="0"/>
    <m/>
    <m/>
    <m/>
    <m/>
    <m/>
    <m/>
    <m/>
  </r>
  <r>
    <x v="0"/>
    <m/>
    <m/>
    <m/>
    <m/>
    <m/>
    <m/>
    <m/>
  </r>
  <r>
    <x v="0"/>
    <m/>
    <m/>
    <m/>
    <m/>
    <m/>
    <m/>
    <m/>
  </r>
  <r>
    <x v="0"/>
    <m/>
    <m/>
    <m/>
    <m/>
    <m/>
    <m/>
    <m/>
  </r>
  <r>
    <x v="0"/>
    <m/>
    <m/>
    <m/>
    <m/>
    <m/>
    <m/>
    <m/>
  </r>
  <r>
    <x v="0"/>
    <m/>
    <m/>
    <m/>
    <m/>
    <m/>
    <m/>
    <m/>
  </r>
  <r>
    <x v="0"/>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m/>
    <m/>
    <m/>
    <m/>
    <m/>
    <m/>
  </r>
  <r>
    <x v="0"/>
    <m/>
    <m/>
    <m/>
    <m/>
    <m/>
    <m/>
  </r>
  <r>
    <x v="0"/>
    <m/>
    <m/>
    <m/>
    <m/>
    <m/>
    <m/>
  </r>
  <r>
    <x v="0"/>
    <m/>
    <m/>
    <m/>
    <m/>
    <m/>
    <m/>
  </r>
  <r>
    <x v="0"/>
    <m/>
    <m/>
    <m/>
    <m/>
    <m/>
    <m/>
  </r>
  <r>
    <x v="0"/>
    <m/>
    <m/>
    <m/>
    <m/>
    <m/>
    <m/>
  </r>
  <r>
    <x v="0"/>
    <m/>
    <m/>
    <m/>
    <m/>
    <m/>
    <m/>
  </r>
  <r>
    <x v="0"/>
    <m/>
    <m/>
    <m/>
    <m/>
    <m/>
    <m/>
  </r>
  <r>
    <x v="0"/>
    <m/>
    <m/>
    <m/>
    <m/>
    <m/>
    <m/>
  </r>
  <r>
    <x v="0"/>
    <m/>
    <m/>
    <m/>
    <m/>
    <m/>
    <m/>
  </r>
  <r>
    <x v="0"/>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7F2FC47-5FE3-4D1E-B52A-5363A5926A7A}" name="PivotTable5" cacheId="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L36:R38" firstHeaderRow="0" firstDataRow="1" firstDataCol="1"/>
  <pivotFields count="7">
    <pivotField axis="axisRow" showAll="0">
      <items count="7">
        <item m="1" x="5"/>
        <item m="1" x="1"/>
        <item m="1" x="2"/>
        <item m="1" x="3"/>
        <item m="1" x="4"/>
        <item x="0"/>
        <item t="default"/>
      </items>
    </pivotField>
    <pivotField dataField="1" showAll="0"/>
    <pivotField dataField="1" showAll="0"/>
    <pivotField dataField="1" showAll="0"/>
    <pivotField dataField="1" showAll="0"/>
    <pivotField dataField="1" showAll="0"/>
    <pivotField dataField="1" showAll="0"/>
  </pivotFields>
  <rowFields count="1">
    <field x="0"/>
  </rowFields>
  <rowItems count="2">
    <i>
      <x v="5"/>
    </i>
    <i t="grand">
      <x/>
    </i>
  </rowItems>
  <colFields count="1">
    <field x="-2"/>
  </colFields>
  <colItems count="6">
    <i>
      <x/>
    </i>
    <i i="1">
      <x v="1"/>
    </i>
    <i i="2">
      <x v="2"/>
    </i>
    <i i="3">
      <x v="3"/>
    </i>
    <i i="4">
      <x v="4"/>
    </i>
    <i i="5">
      <x v="5"/>
    </i>
  </colItems>
  <dataFields count="6">
    <dataField name="Sum of PRIOR YEAR ENDING" fld="1" baseField="0" baseItem="0"/>
    <dataField name="Sum of CURRENT YEAR ENDING" fld="2" baseField="0" baseItem="0"/>
    <dataField name="Sum of TENTATIVE" fld="3" baseField="0" baseItem="0"/>
    <dataField name="Sum of FINAL" fld="4" baseField="0" baseItem="0"/>
    <dataField name="Sum of AMENDMENT 1" fld="5" baseField="0" baseItem="0"/>
    <dataField name="Sum of AMENDMENT 2" fld="6" baseField="0" baseItem="0"/>
  </dataFields>
  <formats count="8">
    <format dxfId="10">
      <pivotArea dataOnly="0" labelOnly="1" outline="0" fieldPosition="0">
        <references count="1">
          <reference field="4294967294" count="1">
            <x v="0"/>
          </reference>
        </references>
      </pivotArea>
    </format>
    <format dxfId="9">
      <pivotArea outline="0" collapsedLevelsAreSubtotals="1" fieldPosition="0"/>
    </format>
    <format dxfId="8">
      <pivotArea type="all" dataOnly="0" outline="0" fieldPosition="0"/>
    </format>
    <format dxfId="7">
      <pivotArea outline="0" collapsedLevelsAreSubtotals="1" fieldPosition="0"/>
    </format>
    <format dxfId="6">
      <pivotArea field="0" type="button" dataOnly="0" labelOnly="1" outline="0" axis="axisRow" fieldPosition="0"/>
    </format>
    <format dxfId="5">
      <pivotArea dataOnly="0" labelOnly="1" fieldPosition="0">
        <references count="1">
          <reference field="0" count="0"/>
        </references>
      </pivotArea>
    </format>
    <format dxfId="4">
      <pivotArea dataOnly="0" labelOnly="1" grandRow="1" outline="0" fieldPosition="0"/>
    </format>
    <format dxfId="3">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736668F-E846-4AAB-B9A0-4F941D414E36}" name="PivotTable4" cacheId="1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L24:R26" firstHeaderRow="0" firstDataRow="1" firstDataCol="1"/>
  <pivotFields count="8">
    <pivotField axis="axisRow" showAll="0">
      <items count="4">
        <item m="1" x="1"/>
        <item m="1" x="2"/>
        <item x="0"/>
        <item t="default"/>
      </items>
    </pivotField>
    <pivotField showAll="0"/>
    <pivotField dataField="1" showAll="0"/>
    <pivotField dataField="1" showAll="0"/>
    <pivotField dataField="1" showAll="0"/>
    <pivotField dataField="1" showAll="0"/>
    <pivotField dataField="1" showAll="0"/>
    <pivotField dataField="1" showAll="0"/>
  </pivotFields>
  <rowFields count="1">
    <field x="0"/>
  </rowFields>
  <rowItems count="2">
    <i>
      <x v="2"/>
    </i>
    <i t="grand">
      <x/>
    </i>
  </rowItems>
  <colFields count="1">
    <field x="-2"/>
  </colFields>
  <colItems count="6">
    <i>
      <x/>
    </i>
    <i i="1">
      <x v="1"/>
    </i>
    <i i="2">
      <x v="2"/>
    </i>
    <i i="3">
      <x v="3"/>
    </i>
    <i i="4">
      <x v="4"/>
    </i>
    <i i="5">
      <x v="5"/>
    </i>
  </colItems>
  <dataFields count="6">
    <dataField name="Sum of PRIOR YEAR ENDING" fld="2" baseField="0" baseItem="0"/>
    <dataField name="Sum of CURRENT YEAR ENDING" fld="3" baseField="0" baseItem="0"/>
    <dataField name="Sum of TENTATIVE" fld="4" baseField="0" baseItem="0"/>
    <dataField name="Sum of FINAL" fld="5" baseField="0" baseItem="0"/>
    <dataField name="Sum of AMENDMENT 1" fld="6" baseField="0" baseItem="0"/>
    <dataField name="Sum of AMENDMENT 2" fld="7" baseField="0" baseItem="0"/>
  </dataFields>
  <formats count="10">
    <format dxfId="20">
      <pivotArea field="0" type="button" dataOnly="0" labelOnly="1" outline="0" axis="axisRow" fieldPosition="0"/>
    </format>
    <format dxfId="19">
      <pivotArea dataOnly="0" labelOnly="1" outline="0" fieldPosition="0">
        <references count="1">
          <reference field="4294967294" count="6">
            <x v="0"/>
            <x v="1"/>
            <x v="2"/>
            <x v="3"/>
            <x v="4"/>
            <x v="5"/>
          </reference>
        </references>
      </pivotArea>
    </format>
    <format dxfId="18">
      <pivotArea dataOnly="0" labelOnly="1" outline="0" fieldPosition="0">
        <references count="1">
          <reference field="4294967294" count="6">
            <x v="0"/>
            <x v="1"/>
            <x v="2"/>
            <x v="3"/>
            <x v="4"/>
            <x v="5"/>
          </reference>
        </references>
      </pivotArea>
    </format>
    <format dxfId="17">
      <pivotArea outline="0" collapsedLevelsAreSubtotals="1" fieldPosition="0"/>
    </format>
    <format dxfId="16">
      <pivotArea type="all" dataOnly="0" outline="0" fieldPosition="0"/>
    </format>
    <format dxfId="15">
      <pivotArea outline="0" collapsedLevelsAreSubtotals="1" fieldPosition="0"/>
    </format>
    <format dxfId="14">
      <pivotArea field="0" type="button" dataOnly="0" labelOnly="1" outline="0" axis="axisRow" fieldPosition="0"/>
    </format>
    <format dxfId="13">
      <pivotArea dataOnly="0" labelOnly="1" fieldPosition="0">
        <references count="1">
          <reference field="0" count="0"/>
        </references>
      </pivotArea>
    </format>
    <format dxfId="12">
      <pivotArea dataOnly="0" labelOnly="1" grandRow="1" outline="0" fieldPosition="0"/>
    </format>
    <format dxfId="11">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10.bin"/><Relationship Id="rId4" Type="http://schemas.openxmlformats.org/officeDocument/2006/relationships/customProperty" Target="../customProperty9.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11.bin"/><Relationship Id="rId4"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12.bin"/><Relationship Id="rId4" Type="http://schemas.openxmlformats.org/officeDocument/2006/relationships/customProperty" Target="../customProperty15.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customProperty" Target="../customProperty18.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4.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customProperty" Target="../customProperty21.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15.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customProperty" Target="../customProperty24.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6.bin"/><Relationship Id="rId4" Type="http://schemas.openxmlformats.org/officeDocument/2006/relationships/customProperty" Target="../customProperty27.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29.bin"/><Relationship Id="rId2" Type="http://schemas.openxmlformats.org/officeDocument/2006/relationships/customProperty" Target="../customProperty28.bin"/><Relationship Id="rId1" Type="http://schemas.openxmlformats.org/officeDocument/2006/relationships/printerSettings" Target="../printerSettings/printerSettings17.bin"/><Relationship Id="rId4" Type="http://schemas.openxmlformats.org/officeDocument/2006/relationships/customProperty" Target="../customProperty30.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18.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customProperty" Target="../customProperty33.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customProperty" Target="../customProperty34.bin"/><Relationship Id="rId1" Type="http://schemas.openxmlformats.org/officeDocument/2006/relationships/printerSettings" Target="../printerSettings/printerSettings19.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customProperty" Target="../customProperty36.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customProperty" Target="../customProperty37.bin"/><Relationship Id="rId1" Type="http://schemas.openxmlformats.org/officeDocument/2006/relationships/printerSettings" Target="../printerSettings/printerSettings20.bin"/><Relationship Id="rId4" Type="http://schemas.openxmlformats.org/officeDocument/2006/relationships/customProperty" Target="../customProperty39.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customProperty" Target="../customProperty42.bin"/><Relationship Id="rId5" Type="http://schemas.openxmlformats.org/officeDocument/2006/relationships/customProperty" Target="../customProperty41.bin"/><Relationship Id="rId4" Type="http://schemas.openxmlformats.org/officeDocument/2006/relationships/customProperty" Target="../customProperty40.bin"/></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customProperty" Target="../customProperty43.bin"/><Relationship Id="rId1" Type="http://schemas.openxmlformats.org/officeDocument/2006/relationships/printerSettings" Target="../printerSettings/printerSettings22.bin"/><Relationship Id="rId4" Type="http://schemas.openxmlformats.org/officeDocument/2006/relationships/customProperty" Target="../customProperty45.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customProperty" Target="../customProperty46.bin"/><Relationship Id="rId1" Type="http://schemas.openxmlformats.org/officeDocument/2006/relationships/printerSettings" Target="../printerSettings/printerSettings23.bin"/><Relationship Id="rId4" Type="http://schemas.openxmlformats.org/officeDocument/2006/relationships/customProperty" Target="../customProperty4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29.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0.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304D-2D54-4A2C-A925-23C6E171D037}">
  <sheetPr codeName="Sheet3">
    <tabColor indexed="10"/>
  </sheetPr>
  <dimension ref="A1:K148"/>
  <sheetViews>
    <sheetView topLeftCell="A118" zoomScaleNormal="100" workbookViewId="0">
      <selection activeCell="C148" sqref="C148"/>
    </sheetView>
  </sheetViews>
  <sheetFormatPr baseColWidth="10" defaultColWidth="9.1640625" defaultRowHeight="12"/>
  <cols>
    <col min="1" max="1" width="8.1640625" style="26" customWidth="1"/>
    <col min="2" max="2" width="8.6640625" style="26" customWidth="1"/>
    <col min="3" max="3" width="12.5" style="26" customWidth="1"/>
    <col min="4" max="4" width="8.6640625" style="26" customWidth="1"/>
    <col min="5" max="5" width="7.33203125" style="26" customWidth="1"/>
    <col min="6" max="6" width="9.1640625" style="26"/>
    <col min="7" max="7" width="8" style="26" customWidth="1"/>
    <col min="8" max="8" width="10.5" style="26" customWidth="1"/>
    <col min="9" max="9" width="11.1640625" style="26" customWidth="1"/>
    <col min="10" max="10" width="10.33203125" style="26" customWidth="1"/>
    <col min="11" max="11" width="5.5" style="26" customWidth="1"/>
    <col min="12" max="16384" width="9.1640625" style="26"/>
  </cols>
  <sheetData>
    <row r="1" spans="1:11">
      <c r="A1" s="49"/>
      <c r="B1" s="49"/>
      <c r="C1" s="49"/>
      <c r="D1" s="49"/>
      <c r="E1" s="49"/>
      <c r="F1" s="49"/>
      <c r="G1" s="49"/>
      <c r="H1" s="49"/>
      <c r="I1" s="49"/>
      <c r="J1" s="49"/>
      <c r="K1" s="49"/>
    </row>
    <row r="2" spans="1:11">
      <c r="A2" s="49"/>
      <c r="B2" s="49"/>
      <c r="C2" s="49"/>
      <c r="D2" s="49"/>
      <c r="E2" s="49"/>
      <c r="F2" s="49"/>
      <c r="G2" s="49"/>
      <c r="H2" s="49"/>
      <c r="I2" s="49"/>
      <c r="J2" s="49"/>
      <c r="K2" s="49"/>
    </row>
    <row r="3" spans="1:11">
      <c r="A3" s="49"/>
      <c r="B3" s="49"/>
      <c r="C3" s="49"/>
      <c r="D3" s="49"/>
      <c r="E3" s="49"/>
      <c r="F3" s="49"/>
      <c r="G3" s="49"/>
      <c r="H3" s="49"/>
      <c r="I3" s="49"/>
      <c r="J3" s="49"/>
      <c r="K3" s="49"/>
    </row>
    <row r="4" spans="1:11">
      <c r="A4" s="49"/>
      <c r="B4" s="49"/>
      <c r="C4" s="49"/>
      <c r="D4" s="49"/>
      <c r="E4" s="49"/>
      <c r="F4" s="49"/>
      <c r="G4" s="49"/>
      <c r="H4" s="49"/>
      <c r="I4" s="49"/>
      <c r="J4" s="49"/>
      <c r="K4" s="49"/>
    </row>
    <row r="5" spans="1:11">
      <c r="A5" s="49"/>
      <c r="B5" s="49"/>
      <c r="C5" s="49"/>
      <c r="D5" s="49"/>
      <c r="E5" s="49"/>
      <c r="F5" s="49"/>
      <c r="G5" s="49"/>
      <c r="H5" s="49"/>
      <c r="I5" s="49"/>
      <c r="J5" s="49"/>
      <c r="K5" s="49"/>
    </row>
    <row r="6" spans="1:11">
      <c r="A6" s="49"/>
      <c r="B6" s="49"/>
      <c r="C6" s="49"/>
      <c r="D6" s="49"/>
      <c r="E6" s="49"/>
      <c r="F6" s="49"/>
      <c r="G6" s="49"/>
      <c r="H6" s="49"/>
      <c r="I6" s="49"/>
      <c r="J6" s="49"/>
      <c r="K6" s="49"/>
    </row>
    <row r="7" spans="1:11">
      <c r="A7" s="49"/>
      <c r="B7" s="49"/>
      <c r="C7" s="49"/>
      <c r="D7" s="49"/>
      <c r="E7" s="49"/>
      <c r="F7" s="49"/>
      <c r="G7" s="49"/>
      <c r="H7" s="49"/>
      <c r="I7" s="49"/>
      <c r="J7" s="49"/>
      <c r="K7" s="49"/>
    </row>
    <row r="8" spans="1:11">
      <c r="A8" s="49"/>
      <c r="B8" s="49"/>
      <c r="C8" s="49"/>
      <c r="D8" s="49"/>
      <c r="E8" s="49"/>
      <c r="F8" s="49"/>
      <c r="G8" s="49"/>
      <c r="H8" s="49"/>
      <c r="I8" s="49"/>
      <c r="J8" s="49"/>
      <c r="K8" s="49"/>
    </row>
    <row r="9" spans="1:11">
      <c r="A9" s="49"/>
      <c r="B9" s="49"/>
      <c r="C9" s="49"/>
      <c r="D9" s="49"/>
      <c r="E9" s="49"/>
      <c r="F9" s="49"/>
      <c r="G9" s="49"/>
      <c r="H9" s="49"/>
      <c r="I9" s="49"/>
      <c r="J9" s="49"/>
      <c r="K9" s="49"/>
    </row>
    <row r="10" spans="1:11">
      <c r="A10" s="49"/>
      <c r="B10" s="49"/>
      <c r="C10" s="49"/>
      <c r="D10" s="49"/>
      <c r="E10" s="49"/>
      <c r="F10" s="49"/>
      <c r="G10" s="49"/>
      <c r="H10" s="49"/>
      <c r="I10" s="49"/>
      <c r="J10" s="49"/>
      <c r="K10" s="49"/>
    </row>
    <row r="11" spans="1:11">
      <c r="A11" s="49"/>
      <c r="B11" s="49"/>
      <c r="C11" s="49"/>
      <c r="D11" s="49"/>
      <c r="E11" s="49"/>
      <c r="F11" s="49"/>
      <c r="G11" s="49"/>
      <c r="H11" s="49"/>
      <c r="I11" s="49"/>
      <c r="J11" s="49"/>
      <c r="K11" s="49"/>
    </row>
    <row r="12" spans="1:11">
      <c r="A12" s="49"/>
      <c r="B12" s="49"/>
      <c r="C12" s="49"/>
      <c r="D12" s="49"/>
      <c r="E12" s="49"/>
      <c r="F12" s="49"/>
      <c r="G12" s="49"/>
      <c r="H12" s="49"/>
      <c r="I12" s="49"/>
      <c r="J12" s="49"/>
      <c r="K12" s="49"/>
    </row>
    <row r="13" spans="1:11">
      <c r="A13" s="49"/>
      <c r="B13" s="49"/>
      <c r="C13" s="49"/>
      <c r="D13" s="49"/>
      <c r="E13" s="49"/>
      <c r="F13" s="49"/>
      <c r="G13" s="49"/>
      <c r="H13" s="49"/>
      <c r="I13" s="49"/>
      <c r="J13" s="49"/>
      <c r="K13" s="49"/>
    </row>
    <row r="14" spans="1:11">
      <c r="A14" s="49" t="s">
        <v>0</v>
      </c>
      <c r="B14" s="49"/>
      <c r="C14" s="49"/>
      <c r="D14" s="49"/>
      <c r="E14" s="49"/>
      <c r="F14" s="49"/>
      <c r="G14" s="49"/>
      <c r="H14" s="49"/>
      <c r="I14" s="49"/>
      <c r="J14" s="49"/>
      <c r="K14" s="49"/>
    </row>
    <row r="15" spans="1:11">
      <c r="A15" s="49" t="s">
        <v>1</v>
      </c>
      <c r="B15" s="49"/>
      <c r="C15" s="49"/>
      <c r="D15" s="49"/>
      <c r="E15" s="49"/>
      <c r="F15" s="49"/>
      <c r="G15" s="49"/>
      <c r="H15" s="49"/>
      <c r="I15" s="49"/>
      <c r="J15" s="49"/>
      <c r="K15" s="49"/>
    </row>
    <row r="16" spans="1:11">
      <c r="A16" s="49" t="s">
        <v>2</v>
      </c>
      <c r="B16" s="49"/>
      <c r="C16" s="49"/>
      <c r="D16" s="49"/>
      <c r="E16" s="49"/>
      <c r="F16" s="49"/>
      <c r="G16" s="49"/>
      <c r="H16" s="49"/>
      <c r="I16" s="49"/>
      <c r="J16" s="49"/>
      <c r="K16" s="49"/>
    </row>
    <row r="17" spans="1:11">
      <c r="A17" s="49"/>
      <c r="B17" s="49"/>
      <c r="C17" s="49"/>
      <c r="D17" s="49"/>
      <c r="E17" s="49"/>
      <c r="F17" s="49"/>
      <c r="G17" s="49"/>
      <c r="H17" s="49"/>
      <c r="I17" s="49"/>
      <c r="J17" s="49"/>
      <c r="K17" s="49"/>
    </row>
    <row r="18" spans="1:11">
      <c r="A18" s="49"/>
      <c r="B18" s="49"/>
      <c r="C18" s="49"/>
      <c r="D18" s="49"/>
      <c r="E18" s="49"/>
      <c r="F18" s="49"/>
      <c r="G18" s="49"/>
      <c r="H18" s="49"/>
      <c r="I18" s="49"/>
      <c r="J18" s="49"/>
      <c r="K18" s="49"/>
    </row>
    <row r="19" spans="1:11">
      <c r="A19" s="881"/>
      <c r="B19" s="881"/>
      <c r="C19" s="881"/>
      <c r="D19" s="881"/>
      <c r="E19" s="881"/>
      <c r="F19" s="49" t="s">
        <v>3</v>
      </c>
      <c r="G19" s="49"/>
      <c r="H19" s="49"/>
      <c r="I19" s="49"/>
      <c r="J19" s="49"/>
      <c r="K19" s="49"/>
    </row>
    <row r="20" spans="1:11">
      <c r="A20" s="882" t="s">
        <v>4</v>
      </c>
      <c r="B20" s="882"/>
      <c r="C20" s="770" t="str">
        <f>C137</f>
        <v>June 30, 2027</v>
      </c>
      <c r="D20" s="49"/>
      <c r="E20" s="49"/>
      <c r="F20" s="49"/>
      <c r="G20" s="49"/>
      <c r="H20" s="49"/>
      <c r="I20" s="49"/>
      <c r="J20" s="49"/>
      <c r="K20" s="49"/>
    </row>
    <row r="21" spans="1:11">
      <c r="A21" s="49"/>
      <c r="B21" s="49"/>
      <c r="C21" s="49"/>
      <c r="D21" s="49"/>
      <c r="E21" s="49"/>
      <c r="F21" s="49"/>
      <c r="G21" s="49"/>
      <c r="H21" s="49"/>
      <c r="I21" s="49"/>
      <c r="J21" s="49"/>
      <c r="K21" s="49"/>
    </row>
    <row r="22" spans="1:11">
      <c r="A22" s="49" t="s">
        <v>5</v>
      </c>
      <c r="B22" s="49"/>
      <c r="C22" s="771"/>
      <c r="D22" s="49" t="s">
        <v>6</v>
      </c>
      <c r="E22" s="49"/>
      <c r="F22" s="49"/>
      <c r="G22" s="49"/>
      <c r="H22" s="49"/>
      <c r="I22" s="49"/>
      <c r="J22" s="884"/>
      <c r="K22" s="884"/>
    </row>
    <row r="23" spans="1:11">
      <c r="A23" s="49"/>
      <c r="B23" s="49"/>
      <c r="C23" s="49"/>
      <c r="D23" s="49"/>
      <c r="E23" s="49"/>
      <c r="F23" s="49"/>
      <c r="G23" s="49"/>
      <c r="H23" s="49"/>
      <c r="I23" s="49"/>
      <c r="J23" s="49"/>
      <c r="K23" s="49"/>
    </row>
    <row r="24" spans="1:11">
      <c r="A24" s="49" t="s">
        <v>7</v>
      </c>
      <c r="B24" s="49"/>
      <c r="C24" s="49"/>
      <c r="D24" s="49"/>
      <c r="E24" s="49"/>
      <c r="F24" s="49"/>
      <c r="G24" s="49"/>
      <c r="H24" s="49"/>
      <c r="I24" s="49"/>
      <c r="J24" s="49"/>
      <c r="K24" s="49"/>
    </row>
    <row r="25" spans="1:11">
      <c r="A25" s="49" t="s">
        <v>8</v>
      </c>
      <c r="B25" s="49"/>
      <c r="C25" s="49"/>
      <c r="D25" s="49"/>
      <c r="E25" s="49"/>
      <c r="F25" s="771"/>
      <c r="G25" s="49" t="s">
        <v>9</v>
      </c>
      <c r="H25" s="49"/>
      <c r="I25" s="49"/>
      <c r="J25" s="49"/>
      <c r="K25" s="49"/>
    </row>
    <row r="26" spans="1:11">
      <c r="A26" s="49" t="s">
        <v>10</v>
      </c>
      <c r="B26" s="49"/>
      <c r="C26" s="49"/>
      <c r="D26" s="49"/>
      <c r="E26" s="49"/>
      <c r="F26" s="49"/>
      <c r="G26" s="49"/>
      <c r="H26" s="49"/>
      <c r="I26" s="49"/>
      <c r="J26" s="49"/>
      <c r="K26" s="49"/>
    </row>
    <row r="27" spans="1:11">
      <c r="A27" s="49"/>
      <c r="B27" s="49"/>
      <c r="C27" s="49"/>
      <c r="D27" s="49"/>
      <c r="E27" s="49"/>
      <c r="F27" s="49"/>
      <c r="G27" s="49"/>
      <c r="H27" s="49"/>
      <c r="I27" s="49"/>
      <c r="J27" s="49"/>
      <c r="K27" s="49"/>
    </row>
    <row r="28" spans="1:11">
      <c r="A28" s="49" t="s">
        <v>5</v>
      </c>
      <c r="B28" s="49"/>
      <c r="C28" s="771"/>
      <c r="D28" s="49" t="s">
        <v>11</v>
      </c>
      <c r="E28" s="49"/>
      <c r="F28" s="49"/>
      <c r="G28" s="49"/>
      <c r="H28" s="49"/>
      <c r="I28" s="884"/>
      <c r="J28" s="884"/>
      <c r="K28" s="49" t="s">
        <v>12</v>
      </c>
    </row>
    <row r="29" spans="1:11">
      <c r="A29" s="771"/>
      <c r="B29" s="49" t="s">
        <v>13</v>
      </c>
      <c r="C29" s="49"/>
      <c r="D29" s="49"/>
      <c r="E29" s="49"/>
      <c r="F29" s="884"/>
      <c r="G29" s="884"/>
      <c r="H29" s="49"/>
      <c r="I29" s="49"/>
      <c r="J29" s="49"/>
      <c r="K29" s="49"/>
    </row>
    <row r="30" spans="1:11">
      <c r="A30" s="49"/>
      <c r="B30" s="49"/>
      <c r="C30" s="49"/>
      <c r="D30" s="49"/>
      <c r="E30" s="49"/>
      <c r="F30" s="49"/>
      <c r="G30" s="49"/>
      <c r="H30" s="49"/>
      <c r="I30" s="49"/>
      <c r="J30" s="49"/>
      <c r="K30" s="49"/>
    </row>
    <row r="31" spans="1:11">
      <c r="A31" s="49" t="s">
        <v>14</v>
      </c>
      <c r="B31" s="49"/>
      <c r="C31" s="49"/>
      <c r="D31" s="49"/>
      <c r="E31" s="49"/>
      <c r="F31" s="49"/>
      <c r="G31" s="49"/>
      <c r="H31" s="49"/>
      <c r="I31" s="49"/>
      <c r="J31" s="49"/>
      <c r="K31" s="49"/>
    </row>
    <row r="32" spans="1:11">
      <c r="A32" s="49" t="s">
        <v>15</v>
      </c>
      <c r="B32" s="49"/>
      <c r="C32" s="49"/>
      <c r="D32" s="49"/>
      <c r="E32" s="49"/>
      <c r="F32" s="49"/>
      <c r="G32" s="49"/>
      <c r="H32" s="49"/>
      <c r="I32" s="49"/>
      <c r="J32" s="49"/>
      <c r="K32" s="49"/>
    </row>
    <row r="33" spans="1:11">
      <c r="A33" s="49"/>
      <c r="B33" s="49"/>
      <c r="C33" s="49"/>
      <c r="D33" s="49"/>
      <c r="E33" s="49"/>
      <c r="F33" s="49"/>
      <c r="G33" s="49"/>
      <c r="H33" s="49"/>
      <c r="I33" s="49"/>
      <c r="J33" s="49"/>
      <c r="K33" s="49"/>
    </row>
    <row r="34" spans="1:11">
      <c r="A34" s="49"/>
      <c r="B34" s="49"/>
      <c r="C34" s="49"/>
      <c r="D34" s="49"/>
      <c r="E34" s="49"/>
      <c r="F34" s="49"/>
      <c r="G34" s="49"/>
      <c r="H34" s="49"/>
      <c r="I34" s="49"/>
      <c r="J34" s="49"/>
      <c r="K34" s="49"/>
    </row>
    <row r="35" spans="1:11">
      <c r="A35" s="49" t="s">
        <v>16</v>
      </c>
      <c r="B35" s="49"/>
      <c r="C35" s="49"/>
      <c r="D35" s="49"/>
      <c r="E35" s="49"/>
      <c r="F35" s="49"/>
      <c r="G35" s="49" t="s">
        <v>17</v>
      </c>
      <c r="H35" s="49"/>
      <c r="I35" s="49"/>
      <c r="J35" s="49"/>
      <c r="K35" s="49"/>
    </row>
    <row r="36" spans="1:11">
      <c r="A36" s="49"/>
      <c r="B36" s="49"/>
      <c r="C36" s="49"/>
      <c r="D36" s="49"/>
      <c r="E36" s="49"/>
      <c r="F36" s="49"/>
      <c r="G36" s="49"/>
      <c r="H36" s="49"/>
      <c r="I36" s="49"/>
      <c r="J36" s="49"/>
      <c r="K36" s="49"/>
    </row>
    <row r="37" spans="1:11" ht="13" thickBot="1">
      <c r="A37" s="77" t="s">
        <v>18</v>
      </c>
      <c r="B37" s="883"/>
      <c r="C37" s="883"/>
      <c r="D37" s="883"/>
      <c r="E37" s="49"/>
      <c r="F37" s="49"/>
      <c r="G37" s="772"/>
      <c r="H37" s="772"/>
      <c r="I37" s="772"/>
      <c r="J37" s="772"/>
      <c r="K37" s="49"/>
    </row>
    <row r="38" spans="1:11">
      <c r="A38" s="49"/>
      <c r="B38" s="49" t="s">
        <v>19</v>
      </c>
      <c r="C38" s="49"/>
      <c r="D38" s="49"/>
      <c r="E38" s="49"/>
      <c r="F38" s="49"/>
      <c r="G38" s="49"/>
      <c r="H38" s="49"/>
      <c r="I38" s="49"/>
      <c r="J38" s="49"/>
      <c r="K38" s="49"/>
    </row>
    <row r="39" spans="1:11" ht="13" thickBot="1">
      <c r="A39" s="49"/>
      <c r="B39" s="883"/>
      <c r="C39" s="883"/>
      <c r="D39" s="883"/>
      <c r="E39" s="49"/>
      <c r="F39" s="49"/>
      <c r="G39" s="772"/>
      <c r="H39" s="772"/>
      <c r="I39" s="772"/>
      <c r="J39" s="772"/>
      <c r="K39" s="49"/>
    </row>
    <row r="40" spans="1:11">
      <c r="A40" s="49"/>
      <c r="B40" s="49"/>
      <c r="C40" s="49"/>
      <c r="D40" s="49" t="s">
        <v>20</v>
      </c>
      <c r="E40" s="49"/>
      <c r="F40" s="49"/>
      <c r="G40" s="49"/>
      <c r="H40" s="49"/>
      <c r="I40" s="49"/>
      <c r="J40" s="49"/>
      <c r="K40" s="49"/>
    </row>
    <row r="41" spans="1:11" ht="13" thickBot="1">
      <c r="A41" s="49"/>
      <c r="B41" s="49" t="s">
        <v>21</v>
      </c>
      <c r="C41" s="49"/>
      <c r="D41" s="49"/>
      <c r="E41" s="49"/>
      <c r="F41" s="49"/>
      <c r="G41" s="772"/>
      <c r="H41" s="772"/>
      <c r="I41" s="772"/>
      <c r="J41" s="772"/>
      <c r="K41" s="49"/>
    </row>
    <row r="42" spans="1:11">
      <c r="A42" s="49"/>
      <c r="B42" s="49" t="s">
        <v>22</v>
      </c>
      <c r="C42" s="49"/>
      <c r="D42" s="49"/>
      <c r="E42" s="49"/>
      <c r="F42" s="49"/>
      <c r="G42" s="49"/>
      <c r="H42" s="49"/>
      <c r="I42" s="49"/>
      <c r="J42" s="49"/>
      <c r="K42" s="49"/>
    </row>
    <row r="43" spans="1:11" ht="13" thickBot="1">
      <c r="A43" s="49"/>
      <c r="B43" s="49" t="s">
        <v>23</v>
      </c>
      <c r="C43" s="49"/>
      <c r="D43" s="49"/>
      <c r="E43" s="49"/>
      <c r="F43" s="49"/>
      <c r="G43" s="772"/>
      <c r="H43" s="772"/>
      <c r="I43" s="772"/>
      <c r="J43" s="772"/>
      <c r="K43" s="49"/>
    </row>
    <row r="44" spans="1:11">
      <c r="A44" s="49"/>
      <c r="B44" s="49"/>
      <c r="C44" s="49"/>
      <c r="D44" s="49"/>
      <c r="E44" s="49"/>
      <c r="F44" s="49"/>
      <c r="G44" s="49"/>
      <c r="H44" s="49"/>
      <c r="I44" s="49"/>
      <c r="J44" s="49"/>
      <c r="K44" s="49"/>
    </row>
    <row r="45" spans="1:11" ht="13" thickBot="1">
      <c r="A45" s="49"/>
      <c r="B45" s="49"/>
      <c r="C45" s="49"/>
      <c r="D45" s="49"/>
      <c r="E45" s="49"/>
      <c r="F45" s="49"/>
      <c r="G45" s="772"/>
      <c r="H45" s="772"/>
      <c r="I45" s="772"/>
      <c r="J45" s="772"/>
      <c r="K45" s="49"/>
    </row>
    <row r="46" spans="1:11" ht="13" thickBot="1">
      <c r="A46" s="49"/>
      <c r="B46" s="49" t="s">
        <v>24</v>
      </c>
      <c r="C46" s="772"/>
      <c r="D46" s="772"/>
      <c r="E46" s="49"/>
      <c r="F46" s="49"/>
      <c r="G46" s="49"/>
      <c r="H46" s="49"/>
      <c r="I46" s="49"/>
      <c r="J46" s="49"/>
      <c r="K46" s="49"/>
    </row>
    <row r="47" spans="1:11" ht="13" thickBot="1">
      <c r="A47" s="49"/>
      <c r="B47" s="49"/>
      <c r="C47" s="49"/>
      <c r="D47" s="49"/>
      <c r="E47" s="49"/>
      <c r="F47" s="49"/>
      <c r="G47" s="772"/>
      <c r="H47" s="772"/>
      <c r="I47" s="772"/>
      <c r="J47" s="772"/>
      <c r="K47" s="49"/>
    </row>
    <row r="48" spans="1:11">
      <c r="A48" s="49"/>
      <c r="B48" s="49"/>
      <c r="C48" s="49"/>
      <c r="D48" s="49"/>
      <c r="E48" s="49"/>
      <c r="F48" s="49"/>
      <c r="G48" s="49"/>
      <c r="H48" s="49"/>
      <c r="I48" s="49"/>
      <c r="J48" s="49"/>
      <c r="K48" s="49"/>
    </row>
    <row r="49" spans="1:11" ht="13" thickBot="1">
      <c r="A49" s="49"/>
      <c r="B49" s="49" t="s">
        <v>25</v>
      </c>
      <c r="C49" s="53"/>
      <c r="D49" s="53"/>
      <c r="E49" s="49"/>
      <c r="F49" s="49"/>
      <c r="G49" s="772"/>
      <c r="H49" s="772"/>
      <c r="I49" s="772"/>
      <c r="J49" s="772"/>
      <c r="K49" s="49"/>
    </row>
    <row r="50" spans="1:11">
      <c r="A50" s="49"/>
      <c r="B50" s="49"/>
      <c r="C50" s="49"/>
      <c r="D50" s="49"/>
      <c r="E50" s="49"/>
      <c r="F50" s="49"/>
      <c r="G50" s="49"/>
      <c r="H50" s="49"/>
      <c r="I50" s="49"/>
      <c r="J50" s="49"/>
      <c r="K50" s="49"/>
    </row>
    <row r="51" spans="1:11" ht="13" thickBot="1">
      <c r="A51" s="49"/>
      <c r="B51" s="49"/>
      <c r="C51" s="49"/>
      <c r="D51" s="49"/>
      <c r="E51" s="49"/>
      <c r="F51" s="49"/>
      <c r="G51" s="772"/>
      <c r="H51" s="772"/>
      <c r="I51" s="772"/>
      <c r="J51" s="772"/>
      <c r="K51" s="49"/>
    </row>
    <row r="52" spans="1:11">
      <c r="A52" s="49"/>
      <c r="B52" s="49"/>
      <c r="C52" s="49"/>
      <c r="D52" s="49"/>
      <c r="E52" s="49"/>
      <c r="F52" s="49"/>
      <c r="G52" s="49"/>
      <c r="H52" s="49"/>
      <c r="I52" s="49"/>
      <c r="J52" s="49"/>
      <c r="K52" s="49"/>
    </row>
    <row r="53" spans="1:11" ht="13" thickBot="1">
      <c r="A53" s="773"/>
      <c r="B53" s="773"/>
      <c r="C53" s="773"/>
      <c r="D53" s="773"/>
      <c r="E53" s="773"/>
      <c r="F53" s="773"/>
      <c r="G53" s="773"/>
      <c r="H53" s="773"/>
      <c r="I53" s="773"/>
      <c r="J53" s="773"/>
      <c r="K53" s="773"/>
    </row>
    <row r="54" spans="1:11">
      <c r="A54" s="49"/>
      <c r="B54" s="49"/>
      <c r="C54" s="49"/>
      <c r="D54" s="49"/>
      <c r="E54" s="49"/>
      <c r="F54" s="49"/>
      <c r="G54" s="49"/>
      <c r="H54" s="49"/>
      <c r="I54" s="49"/>
      <c r="J54" s="49"/>
      <c r="K54" s="49"/>
    </row>
    <row r="55" spans="1:11">
      <c r="A55" s="49" t="s">
        <v>26</v>
      </c>
      <c r="B55" s="49"/>
      <c r="C55" s="49"/>
      <c r="D55" s="49"/>
      <c r="E55" s="49"/>
      <c r="F55" s="49"/>
      <c r="G55" s="49"/>
      <c r="H55" s="49"/>
      <c r="I55" s="49"/>
      <c r="J55" s="49"/>
      <c r="K55" s="49"/>
    </row>
    <row r="56" spans="1:11">
      <c r="A56" s="49"/>
      <c r="B56" s="49"/>
      <c r="C56" s="49"/>
      <c r="D56" s="49"/>
      <c r="E56" s="49"/>
      <c r="F56" s="49"/>
      <c r="G56" s="49"/>
      <c r="H56" s="49"/>
      <c r="I56" s="49"/>
      <c r="J56" s="49"/>
      <c r="K56" s="49"/>
    </row>
    <row r="57" spans="1:11" ht="12.75" customHeight="1">
      <c r="A57" s="887" t="s">
        <v>27</v>
      </c>
      <c r="B57" s="887"/>
      <c r="C57" s="885"/>
      <c r="D57" s="885"/>
      <c r="E57" s="885"/>
      <c r="F57" s="49"/>
      <c r="G57" s="888" t="s">
        <v>28</v>
      </c>
      <c r="H57" s="888"/>
      <c r="I57" s="886"/>
      <c r="J57" s="886"/>
      <c r="K57" s="886"/>
    </row>
    <row r="58" spans="1:11" ht="12.75" customHeight="1">
      <c r="A58" s="72"/>
      <c r="B58" s="72"/>
      <c r="C58" s="774"/>
      <c r="D58" s="774"/>
      <c r="E58" s="774"/>
      <c r="F58" s="49"/>
      <c r="G58" s="77"/>
      <c r="H58" s="77"/>
      <c r="I58" s="69"/>
      <c r="J58" s="69"/>
      <c r="K58" s="69"/>
    </row>
    <row r="59" spans="1:11" ht="16.5" customHeight="1">
      <c r="A59" s="77" t="s">
        <v>29</v>
      </c>
      <c r="B59" s="881"/>
      <c r="C59" s="881"/>
      <c r="D59" s="881"/>
      <c r="E59" s="881"/>
      <c r="F59" s="881"/>
      <c r="G59" s="77"/>
      <c r="H59" s="77"/>
      <c r="I59" s="69"/>
      <c r="J59" s="69"/>
      <c r="K59" s="69"/>
    </row>
    <row r="60" spans="1:11" ht="17.25" customHeight="1">
      <c r="A60" s="49"/>
      <c r="B60" s="889"/>
      <c r="C60" s="889"/>
      <c r="D60" s="889"/>
      <c r="E60" s="889"/>
      <c r="F60" s="889"/>
      <c r="G60" s="49"/>
      <c r="H60" s="49"/>
      <c r="I60" s="77"/>
      <c r="J60" s="77" t="s">
        <v>30</v>
      </c>
      <c r="K60" s="49"/>
    </row>
    <row r="61" spans="1:11">
      <c r="A61" s="49"/>
      <c r="B61" s="49"/>
      <c r="C61" s="49"/>
      <c r="D61" s="49"/>
      <c r="E61" s="49"/>
      <c r="F61" s="49"/>
      <c r="G61" s="49"/>
      <c r="H61" s="49"/>
      <c r="I61" s="49"/>
      <c r="J61" s="775">
        <f>C147</f>
        <v>46092</v>
      </c>
      <c r="K61" s="49"/>
    </row>
    <row r="121" spans="1:8">
      <c r="A121" s="776"/>
      <c r="B121" s="1"/>
      <c r="C121" s="1"/>
      <c r="D121" s="1"/>
      <c r="E121" s="1"/>
      <c r="F121" s="1"/>
      <c r="G121" s="1"/>
      <c r="H121" s="1"/>
    </row>
    <row r="122" spans="1:8" ht="13">
      <c r="A122" s="35"/>
      <c r="B122" s="1"/>
      <c r="C122" s="1"/>
      <c r="D122" s="1"/>
      <c r="E122" s="1"/>
      <c r="F122" s="1"/>
      <c r="G122" s="1"/>
      <c r="H122" s="1"/>
    </row>
    <row r="123" spans="1:8" ht="13">
      <c r="A123" s="36"/>
      <c r="B123"/>
      <c r="C123"/>
      <c r="D123" s="1"/>
      <c r="E123" s="1"/>
      <c r="F123" s="1"/>
      <c r="G123" s="1"/>
      <c r="H123" s="1"/>
    </row>
    <row r="124" spans="1:8" ht="13">
      <c r="A124" s="36"/>
      <c r="B124"/>
      <c r="C124"/>
      <c r="D124" s="1"/>
      <c r="E124" s="1"/>
      <c r="F124" s="1"/>
      <c r="G124" s="1"/>
      <c r="H124" s="1"/>
    </row>
    <row r="125" spans="1:8" ht="14">
      <c r="A125" s="141" t="s">
        <v>31</v>
      </c>
      <c r="B125" s="142"/>
      <c r="C125" s="142"/>
      <c r="D125" s="142"/>
      <c r="E125" s="142"/>
      <c r="F125" s="142"/>
      <c r="G125" s="777"/>
      <c r="H125" s="778"/>
    </row>
    <row r="126" spans="1:8">
      <c r="A126" s="1"/>
      <c r="B126" s="1"/>
      <c r="C126" s="1"/>
      <c r="D126" s="1"/>
      <c r="E126" s="1"/>
      <c r="F126" s="1"/>
      <c r="G126" s="1"/>
      <c r="H126" s="779"/>
    </row>
    <row r="127" spans="1:8">
      <c r="A127" s="1"/>
      <c r="B127" s="1"/>
      <c r="C127" s="1"/>
      <c r="D127" s="1"/>
      <c r="E127" s="1"/>
      <c r="F127" s="1"/>
      <c r="G127" s="1"/>
      <c r="H127" s="779"/>
    </row>
    <row r="128" spans="1:8">
      <c r="A128" s="1"/>
      <c r="B128" s="1"/>
      <c r="C128" s="1"/>
      <c r="D128" s="1"/>
      <c r="E128" s="1"/>
      <c r="F128" s="1"/>
      <c r="G128" s="1"/>
      <c r="H128" s="779"/>
    </row>
    <row r="129" spans="1:8" ht="13">
      <c r="A129" s="36" t="s">
        <v>32</v>
      </c>
      <c r="B129"/>
      <c r="C129" s="143">
        <v>45838</v>
      </c>
      <c r="D129" s="1"/>
      <c r="E129" s="1"/>
      <c r="F129" s="1"/>
      <c r="G129" s="1"/>
      <c r="H129" s="779"/>
    </row>
    <row r="130" spans="1:8" ht="13">
      <c r="A130" s="36"/>
      <c r="B130"/>
      <c r="C130" s="780" t="s">
        <v>34</v>
      </c>
      <c r="D130" s="1"/>
      <c r="E130" s="1"/>
      <c r="F130" s="1"/>
      <c r="G130" s="1"/>
      <c r="H130" s="779"/>
    </row>
    <row r="131" spans="1:8">
      <c r="A131" s="1"/>
      <c r="B131" s="1"/>
      <c r="C131" s="1"/>
      <c r="D131" s="1"/>
      <c r="E131" s="1"/>
      <c r="F131" s="1"/>
      <c r="G131" s="1"/>
      <c r="H131" s="779"/>
    </row>
    <row r="132" spans="1:8" ht="13">
      <c r="A132" s="36" t="s">
        <v>33</v>
      </c>
      <c r="B132"/>
      <c r="C132" s="1" t="s">
        <v>947</v>
      </c>
      <c r="D132" s="1"/>
      <c r="E132" s="1"/>
      <c r="F132" s="1"/>
      <c r="G132" s="1"/>
      <c r="H132" s="779"/>
    </row>
    <row r="133" spans="1:8" ht="13">
      <c r="A133" s="36"/>
      <c r="B133"/>
      <c r="C133" s="160">
        <v>46203</v>
      </c>
      <c r="D133" s="1"/>
      <c r="E133" s="1"/>
      <c r="F133" s="1"/>
      <c r="G133" s="1"/>
      <c r="H133" s="779"/>
    </row>
    <row r="134" spans="1:8" ht="13">
      <c r="A134" s="36"/>
      <c r="B134"/>
      <c r="C134" s="780" t="s">
        <v>36</v>
      </c>
      <c r="D134" s="1"/>
      <c r="E134" s="1"/>
      <c r="F134" s="1"/>
      <c r="G134" s="1"/>
      <c r="H134" s="779"/>
    </row>
    <row r="135" spans="1:8" ht="13">
      <c r="A135" s="1"/>
      <c r="B135"/>
      <c r="C135"/>
      <c r="D135" s="1"/>
      <c r="E135" s="1"/>
      <c r="F135" s="1"/>
      <c r="G135" s="1"/>
      <c r="H135" s="779"/>
    </row>
    <row r="136" spans="1:8" ht="13">
      <c r="A136" s="36" t="s">
        <v>35</v>
      </c>
      <c r="B136"/>
      <c r="C136" s="163" t="s">
        <v>948</v>
      </c>
      <c r="D136" s="1"/>
      <c r="E136" s="1"/>
      <c r="F136" s="1"/>
      <c r="G136" s="1"/>
      <c r="H136" s="779"/>
    </row>
    <row r="137" spans="1:8" ht="13">
      <c r="A137" s="36"/>
      <c r="B137"/>
      <c r="C137" s="781" t="s">
        <v>949</v>
      </c>
      <c r="D137" s="1"/>
      <c r="E137" s="1"/>
      <c r="F137" s="1"/>
      <c r="G137" s="1"/>
      <c r="H137" s="779"/>
    </row>
    <row r="138" spans="1:8" ht="13">
      <c r="A138" s="36"/>
      <c r="B138"/>
      <c r="C138" s="143">
        <v>46568</v>
      </c>
      <c r="D138" s="1"/>
      <c r="E138" s="1"/>
      <c r="F138" s="1"/>
      <c r="G138" s="1"/>
      <c r="H138" s="779"/>
    </row>
    <row r="139" spans="1:8" ht="13">
      <c r="A139" s="36"/>
      <c r="B139"/>
      <c r="C139" s="782" t="s">
        <v>950</v>
      </c>
      <c r="D139" s="1"/>
      <c r="E139" s="1"/>
      <c r="F139" s="1"/>
      <c r="G139" s="1"/>
      <c r="H139" s="779"/>
    </row>
    <row r="140" spans="1:8" ht="13">
      <c r="A140" s="36"/>
      <c r="B140"/>
      <c r="C140"/>
      <c r="D140" s="1"/>
      <c r="E140" s="1"/>
      <c r="F140" s="1"/>
      <c r="G140" s="1"/>
      <c r="H140" s="779"/>
    </row>
    <row r="141" spans="1:8" ht="13">
      <c r="A141" s="36"/>
      <c r="B141"/>
      <c r="C141" s="780" t="s">
        <v>951</v>
      </c>
      <c r="D141" s="1"/>
      <c r="E141" s="1"/>
      <c r="F141" s="1"/>
      <c r="G141" s="1"/>
      <c r="H141" s="779"/>
    </row>
    <row r="142" spans="1:8" ht="13">
      <c r="A142" s="36"/>
      <c r="B142"/>
      <c r="C142"/>
      <c r="D142" s="1"/>
      <c r="E142" s="1"/>
      <c r="F142" s="1"/>
      <c r="G142" s="1"/>
      <c r="H142" s="779"/>
    </row>
    <row r="143" spans="1:8" ht="13">
      <c r="A143" s="36" t="s">
        <v>37</v>
      </c>
      <c r="B143"/>
      <c r="C143" s="781" t="s">
        <v>952</v>
      </c>
      <c r="D143" s="1"/>
      <c r="E143" s="880" t="s">
        <v>38</v>
      </c>
      <c r="F143" s="880"/>
      <c r="G143" s="880"/>
      <c r="H143" s="779"/>
    </row>
    <row r="144" spans="1:8">
      <c r="A144" s="776" t="s">
        <v>39</v>
      </c>
      <c r="B144" s="1"/>
      <c r="C144" s="783">
        <v>46204</v>
      </c>
      <c r="D144" s="1"/>
      <c r="E144" s="880"/>
      <c r="F144" s="880"/>
      <c r="G144" s="880"/>
      <c r="H144" s="779"/>
    </row>
    <row r="145" spans="1:8">
      <c r="A145" s="776"/>
      <c r="B145" s="1"/>
      <c r="C145" s="1"/>
      <c r="D145" s="1"/>
      <c r="E145" s="1"/>
      <c r="F145" s="1"/>
      <c r="G145" s="1"/>
      <c r="H145" s="779"/>
    </row>
    <row r="146" spans="1:8">
      <c r="A146" s="776"/>
      <c r="B146" s="1"/>
      <c r="C146" s="1"/>
      <c r="D146" s="1"/>
      <c r="E146" s="1"/>
      <c r="F146" s="1"/>
      <c r="G146" s="1"/>
      <c r="H146" s="779"/>
    </row>
    <row r="147" spans="1:8">
      <c r="A147" s="144" t="s">
        <v>40</v>
      </c>
      <c r="B147" s="145"/>
      <c r="C147" s="146">
        <v>46092</v>
      </c>
      <c r="D147" s="1"/>
      <c r="E147" s="1"/>
      <c r="F147" s="1"/>
      <c r="G147" s="1"/>
      <c r="H147" s="779"/>
    </row>
    <row r="148" spans="1:8">
      <c r="A148" s="784"/>
      <c r="B148" s="728"/>
      <c r="C148" s="728"/>
      <c r="D148" s="728"/>
      <c r="E148" s="728"/>
      <c r="F148" s="728"/>
      <c r="G148" s="728"/>
      <c r="H148" s="785"/>
    </row>
  </sheetData>
  <mergeCells count="14">
    <mergeCell ref="E143:G144"/>
    <mergeCell ref="A19:E19"/>
    <mergeCell ref="A20:B20"/>
    <mergeCell ref="B39:D39"/>
    <mergeCell ref="I28:J28"/>
    <mergeCell ref="F29:G29"/>
    <mergeCell ref="B37:D37"/>
    <mergeCell ref="C57:E57"/>
    <mergeCell ref="I57:K57"/>
    <mergeCell ref="J22:K22"/>
    <mergeCell ref="A57:B57"/>
    <mergeCell ref="G57:H57"/>
    <mergeCell ref="B59:F59"/>
    <mergeCell ref="B60:F60"/>
  </mergeCells>
  <phoneticPr fontId="12" type="noConversion"/>
  <dataValidations count="4">
    <dataValidation type="date" allowBlank="1" showInputMessage="1" showErrorMessage="1" promptTitle="This needs to be a date format" prompt="Please input as 06/30/xx" sqref="C20" xr:uid="{C5520E8F-0C26-4D17-B911-5480824D0820}">
      <formula1>36707</formula1>
      <formula2>72866</formula2>
    </dataValidation>
    <dataValidation type="whole" allowBlank="1" showInputMessage="1" showErrorMessage="1" promptTitle="This needs to be a whole number" prompt="Please input a whole number" sqref="A29 C28 C22 F25" xr:uid="{D48300D4-CDAE-4A61-9FAD-04300796000C}">
      <formula1>0</formula1>
      <formula2>1000000000</formula2>
    </dataValidation>
    <dataValidation type="whole" allowBlank="1" showInputMessage="1" showErrorMessage="1" promptTitle="This needs to be a whole number" prompt="Please input as a whole number" sqref="J22:K22 I28:J28 F29:G29" xr:uid="{BCD342DB-1BEF-4CB9-9FBD-0ADCE6D028F9}">
      <formula1>0</formula1>
      <formula2>1E+23</formula2>
    </dataValidation>
    <dataValidation operator="greaterThan" allowBlank="1" showInputMessage="1" showErrorMessage="1" sqref="C57:E58" xr:uid="{56E2A966-44EA-4015-B588-96B814FBC898}"/>
  </dataValidations>
  <pageMargins left="0.55000000000000004" right="0" top="0.5" bottom="0.25" header="0.5" footer="0"/>
  <pageSetup scale="97" orientation="portrait" r:id="rId1"/>
  <headerFooter alignWithMargins="0"/>
  <drawing r:id="rId2"/>
  <legacyDrawing r:id="rId3"/>
  <oleObjects>
    <mc:AlternateContent xmlns:mc="http://schemas.openxmlformats.org/markup-compatibility/2006">
      <mc:Choice Requires="x14">
        <oleObject progId="Word.Document.12" shapeId="21597" r:id="rId4">
          <objectPr defaultSize="0" r:id="rId5">
            <anchor moveWithCells="1">
              <from>
                <xdr:col>0</xdr:col>
                <xdr:colOff>0</xdr:colOff>
                <xdr:row>0</xdr:row>
                <xdr:rowOff>25400</xdr:rowOff>
              </from>
              <to>
                <xdr:col>10</xdr:col>
                <xdr:colOff>177800</xdr:colOff>
                <xdr:row>12</xdr:row>
                <xdr:rowOff>76200</xdr:rowOff>
              </to>
            </anchor>
          </objectPr>
        </oleObject>
      </mc:Choice>
      <mc:Fallback>
        <oleObject progId="Word.Document.12" shapeId="215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8096-EC18-420F-8934-FE92A0C01AC6}">
  <sheetPr codeName="Sheet1">
    <tabColor theme="5" tint="-0.499984740745262"/>
  </sheetPr>
  <dimension ref="A1:G52"/>
  <sheetViews>
    <sheetView zoomScale="75" zoomScaleNormal="75" workbookViewId="0">
      <selection activeCell="O46" sqref="O46"/>
    </sheetView>
  </sheetViews>
  <sheetFormatPr baseColWidth="10" defaultColWidth="9.1640625" defaultRowHeight="14"/>
  <cols>
    <col min="1" max="1" width="6" style="9" customWidth="1"/>
    <col min="2" max="2" width="30.33203125" style="6" customWidth="1"/>
    <col min="3" max="7" width="14.6640625" style="25" customWidth="1"/>
    <col min="8" max="10" width="9.1640625" style="6"/>
    <col min="11" max="11" width="5.5" style="6" customWidth="1"/>
    <col min="12" max="16384" width="9.1640625" style="6"/>
  </cols>
  <sheetData>
    <row r="1" spans="1:7" ht="76" thickBot="1">
      <c r="A1" s="919" t="s">
        <v>291</v>
      </c>
      <c r="B1" s="920"/>
      <c r="C1" s="312" t="s">
        <v>292</v>
      </c>
      <c r="D1" s="312" t="s">
        <v>293</v>
      </c>
      <c r="E1" s="312" t="s">
        <v>294</v>
      </c>
      <c r="F1" s="312" t="s">
        <v>295</v>
      </c>
      <c r="G1" s="313" t="s">
        <v>296</v>
      </c>
    </row>
    <row r="2" spans="1:7" ht="18.75" customHeight="1">
      <c r="A2" s="314" t="s">
        <v>223</v>
      </c>
      <c r="B2" s="315"/>
      <c r="C2" s="265"/>
      <c r="D2" s="265"/>
      <c r="E2" s="265"/>
      <c r="F2" s="265"/>
      <c r="G2" s="302"/>
    </row>
    <row r="3" spans="1:7">
      <c r="A3" s="316">
        <v>100</v>
      </c>
      <c r="B3" s="293" t="s">
        <v>297</v>
      </c>
      <c r="C3" s="260"/>
      <c r="D3" s="260"/>
      <c r="E3" s="260"/>
      <c r="F3" s="260"/>
      <c r="G3" s="259"/>
    </row>
    <row r="4" spans="1:7">
      <c r="A4" s="316">
        <v>200</v>
      </c>
      <c r="B4" s="293" t="s">
        <v>298</v>
      </c>
      <c r="C4" s="260"/>
      <c r="D4" s="260"/>
      <c r="E4" s="260"/>
      <c r="F4" s="260"/>
      <c r="G4" s="259"/>
    </row>
    <row r="5" spans="1:7">
      <c r="A5" s="316">
        <v>300</v>
      </c>
      <c r="B5" s="293" t="s">
        <v>299</v>
      </c>
      <c r="C5" s="260"/>
      <c r="D5" s="260"/>
      <c r="E5" s="260"/>
      <c r="F5" s="260"/>
      <c r="G5" s="259"/>
    </row>
    <row r="6" spans="1:7">
      <c r="A6" s="316">
        <v>400</v>
      </c>
      <c r="B6" s="293" t="s">
        <v>300</v>
      </c>
      <c r="C6" s="260"/>
      <c r="D6" s="260"/>
      <c r="E6" s="260"/>
      <c r="F6" s="260"/>
      <c r="G6" s="259"/>
    </row>
    <row r="7" spans="1:7">
      <c r="A7" s="316">
        <v>500</v>
      </c>
      <c r="B7" s="293" t="s">
        <v>301</v>
      </c>
      <c r="C7" s="260"/>
      <c r="D7" s="260"/>
      <c r="E7" s="260"/>
      <c r="F7" s="260"/>
      <c r="G7" s="259"/>
    </row>
    <row r="8" spans="1:7">
      <c r="A8" s="316">
        <v>600</v>
      </c>
      <c r="B8" s="293" t="s">
        <v>302</v>
      </c>
      <c r="C8" s="260"/>
      <c r="D8" s="260"/>
      <c r="E8" s="260"/>
      <c r="F8" s="260"/>
      <c r="G8" s="259"/>
    </row>
    <row r="9" spans="1:7">
      <c r="A9" s="316">
        <v>800</v>
      </c>
      <c r="B9" s="293" t="s">
        <v>303</v>
      </c>
      <c r="C9" s="260"/>
      <c r="D9" s="260"/>
      <c r="E9" s="260"/>
      <c r="F9" s="260"/>
      <c r="G9" s="259"/>
    </row>
    <row r="10" spans="1:7">
      <c r="A10" s="316">
        <v>900</v>
      </c>
      <c r="B10" s="293" t="s">
        <v>304</v>
      </c>
      <c r="C10" s="260"/>
      <c r="D10" s="260"/>
      <c r="E10" s="260"/>
      <c r="F10" s="260"/>
      <c r="G10" s="259"/>
    </row>
    <row r="11" spans="1:7">
      <c r="A11" s="317" t="s">
        <v>305</v>
      </c>
      <c r="B11" s="293" t="s">
        <v>306</v>
      </c>
      <c r="C11" s="260"/>
      <c r="D11" s="260"/>
      <c r="E11" s="260"/>
      <c r="F11" s="260"/>
      <c r="G11" s="259"/>
    </row>
    <row r="12" spans="1:7">
      <c r="A12" s="316">
        <v>2000</v>
      </c>
      <c r="B12" s="293" t="s">
        <v>307</v>
      </c>
      <c r="C12" s="260"/>
      <c r="D12" s="260"/>
      <c r="E12" s="260"/>
      <c r="F12" s="260"/>
      <c r="G12" s="259"/>
    </row>
    <row r="13" spans="1:7">
      <c r="A13" s="316">
        <v>3000</v>
      </c>
      <c r="B13" s="293" t="s">
        <v>308</v>
      </c>
      <c r="C13" s="260"/>
      <c r="D13" s="260"/>
      <c r="E13" s="260"/>
      <c r="F13" s="260"/>
      <c r="G13" s="259"/>
    </row>
    <row r="14" spans="1:7" ht="30">
      <c r="A14" s="318">
        <v>4000</v>
      </c>
      <c r="B14" s="319" t="s">
        <v>309</v>
      </c>
      <c r="C14" s="260"/>
      <c r="D14" s="260"/>
      <c r="E14" s="260"/>
      <c r="F14" s="260"/>
      <c r="G14" s="259"/>
    </row>
    <row r="15" spans="1:7">
      <c r="A15" s="316">
        <v>6100</v>
      </c>
      <c r="B15" s="293" t="s">
        <v>310</v>
      </c>
      <c r="C15" s="260"/>
      <c r="D15" s="260"/>
      <c r="E15" s="260"/>
      <c r="F15" s="260"/>
      <c r="G15" s="259"/>
    </row>
    <row r="16" spans="1:7">
      <c r="A16" s="316">
        <v>6200</v>
      </c>
      <c r="B16" s="293" t="s">
        <v>311</v>
      </c>
      <c r="C16" s="260"/>
      <c r="D16" s="260"/>
      <c r="E16" s="260"/>
      <c r="F16" s="260"/>
      <c r="G16" s="259"/>
    </row>
    <row r="17" spans="1:7">
      <c r="A17" s="316">
        <v>6300</v>
      </c>
      <c r="B17" s="293" t="s">
        <v>312</v>
      </c>
      <c r="C17" s="260"/>
      <c r="D17" s="260"/>
      <c r="E17" s="260"/>
      <c r="F17" s="260"/>
      <c r="G17" s="259"/>
    </row>
    <row r="18" spans="1:7" ht="18" customHeight="1">
      <c r="A18" s="316">
        <v>8000</v>
      </c>
      <c r="B18" s="320" t="s">
        <v>313</v>
      </c>
      <c r="C18" s="260"/>
      <c r="D18" s="260"/>
      <c r="E18" s="260"/>
      <c r="F18" s="260"/>
      <c r="G18" s="259"/>
    </row>
    <row r="19" spans="1:7" ht="20.25" customHeight="1" thickBot="1">
      <c r="A19" s="321"/>
      <c r="B19" s="322" t="s">
        <v>230</v>
      </c>
      <c r="C19" s="263"/>
      <c r="D19" s="263"/>
      <c r="E19" s="263"/>
      <c r="F19" s="263"/>
      <c r="G19" s="297"/>
    </row>
    <row r="20" spans="1:7" ht="15" thickBot="1">
      <c r="A20" s="323" t="s">
        <v>231</v>
      </c>
      <c r="B20" s="299"/>
      <c r="C20" s="264"/>
      <c r="D20" s="264"/>
      <c r="E20" s="264"/>
      <c r="F20" s="264"/>
      <c r="G20" s="300"/>
    </row>
    <row r="21" spans="1:7" ht="20.25" customHeight="1" thickBot="1">
      <c r="A21" s="323" t="s">
        <v>314</v>
      </c>
      <c r="B21" s="299"/>
      <c r="C21" s="264"/>
      <c r="D21" s="264"/>
      <c r="E21" s="264"/>
      <c r="F21" s="264"/>
      <c r="G21" s="300"/>
    </row>
    <row r="22" spans="1:7" ht="18" customHeight="1">
      <c r="A22" s="314" t="s">
        <v>315</v>
      </c>
      <c r="B22" s="315"/>
      <c r="C22" s="265"/>
      <c r="D22" s="265"/>
      <c r="E22" s="265"/>
      <c r="F22" s="265"/>
      <c r="G22" s="302"/>
    </row>
    <row r="23" spans="1:7">
      <c r="A23" s="316"/>
      <c r="B23" s="293" t="s">
        <v>234</v>
      </c>
      <c r="C23" s="260"/>
      <c r="D23" s="260"/>
      <c r="E23" s="260"/>
      <c r="F23" s="260"/>
      <c r="G23" s="259"/>
    </row>
    <row r="24" spans="1:7">
      <c r="A24" s="316"/>
      <c r="B24" s="293" t="s">
        <v>235</v>
      </c>
      <c r="C24" s="260"/>
      <c r="D24" s="260"/>
      <c r="E24" s="260"/>
      <c r="F24" s="260"/>
      <c r="G24" s="259"/>
    </row>
    <row r="25" spans="1:7">
      <c r="A25" s="316"/>
      <c r="B25" s="293" t="s">
        <v>236</v>
      </c>
      <c r="C25" s="260"/>
      <c r="D25" s="260"/>
      <c r="E25" s="260"/>
      <c r="F25" s="260"/>
      <c r="G25" s="259"/>
    </row>
    <row r="26" spans="1:7">
      <c r="A26" s="316"/>
      <c r="B26" s="293" t="s">
        <v>237</v>
      </c>
      <c r="C26" s="260"/>
      <c r="D26" s="260"/>
      <c r="E26" s="260"/>
      <c r="F26" s="260"/>
      <c r="G26" s="259"/>
    </row>
    <row r="27" spans="1:7">
      <c r="A27" s="316"/>
      <c r="B27" s="293" t="s">
        <v>199</v>
      </c>
      <c r="C27" s="260"/>
      <c r="D27" s="260"/>
      <c r="E27" s="260"/>
      <c r="F27" s="260"/>
      <c r="G27" s="259"/>
    </row>
    <row r="28" spans="1:7">
      <c r="A28" s="316"/>
      <c r="B28" s="293" t="s">
        <v>316</v>
      </c>
      <c r="C28" s="260"/>
      <c r="D28" s="260"/>
      <c r="E28" s="260"/>
      <c r="F28" s="260"/>
      <c r="G28" s="259"/>
    </row>
    <row r="29" spans="1:7">
      <c r="A29" s="324"/>
      <c r="B29" s="289" t="s">
        <v>238</v>
      </c>
      <c r="C29" s="268"/>
      <c r="D29" s="268"/>
      <c r="E29" s="268"/>
      <c r="F29" s="268"/>
      <c r="G29" s="292"/>
    </row>
    <row r="30" spans="1:7">
      <c r="A30" s="324"/>
      <c r="B30" s="289" t="s">
        <v>239</v>
      </c>
      <c r="C30" s="268"/>
      <c r="D30" s="268"/>
      <c r="E30" s="268"/>
      <c r="F30" s="268"/>
      <c r="G30" s="292"/>
    </row>
    <row r="31" spans="1:7">
      <c r="A31" s="324"/>
      <c r="B31" s="289" t="s">
        <v>240</v>
      </c>
      <c r="C31" s="268"/>
      <c r="D31" s="268"/>
      <c r="E31" s="268"/>
      <c r="F31" s="268"/>
      <c r="G31" s="292"/>
    </row>
    <row r="32" spans="1:7" ht="18" customHeight="1">
      <c r="A32" s="324"/>
      <c r="B32" s="325" t="s">
        <v>242</v>
      </c>
      <c r="C32" s="268"/>
      <c r="D32" s="268"/>
      <c r="E32" s="268"/>
      <c r="F32" s="268"/>
      <c r="G32" s="292"/>
    </row>
    <row r="33" spans="1:7">
      <c r="A33" s="316"/>
      <c r="B33" s="293" t="s">
        <v>317</v>
      </c>
      <c r="C33" s="260"/>
      <c r="D33" s="260"/>
      <c r="E33" s="260"/>
      <c r="F33" s="260"/>
      <c r="G33" s="259"/>
    </row>
    <row r="34" spans="1:7">
      <c r="A34" s="316"/>
      <c r="B34" s="293" t="s">
        <v>316</v>
      </c>
      <c r="C34" s="260"/>
      <c r="D34" s="260"/>
      <c r="E34" s="260"/>
      <c r="F34" s="260"/>
      <c r="G34" s="259"/>
    </row>
    <row r="35" spans="1:7">
      <c r="A35" s="316"/>
      <c r="B35" s="293" t="s">
        <v>318</v>
      </c>
      <c r="C35" s="260"/>
      <c r="D35" s="260"/>
      <c r="E35" s="260"/>
      <c r="F35" s="260"/>
      <c r="G35" s="259"/>
    </row>
    <row r="36" spans="1:7">
      <c r="A36" s="316"/>
      <c r="B36" s="293"/>
      <c r="C36" s="260"/>
      <c r="D36" s="260"/>
      <c r="E36" s="260"/>
      <c r="F36" s="260"/>
      <c r="G36" s="259"/>
    </row>
    <row r="37" spans="1:7">
      <c r="A37" s="316"/>
      <c r="B37" s="293"/>
      <c r="C37" s="260"/>
      <c r="D37" s="260"/>
      <c r="E37" s="260"/>
      <c r="F37" s="260"/>
      <c r="G37" s="259"/>
    </row>
    <row r="38" spans="1:7" ht="15" thickBot="1">
      <c r="A38" s="326" t="s">
        <v>246</v>
      </c>
      <c r="B38" s="327"/>
      <c r="C38" s="263"/>
      <c r="D38" s="263"/>
      <c r="E38" s="263"/>
      <c r="F38" s="263"/>
      <c r="G38" s="297"/>
    </row>
    <row r="39" spans="1:7" ht="18.75" customHeight="1" thickBot="1">
      <c r="A39" s="323" t="s">
        <v>247</v>
      </c>
      <c r="B39" s="299"/>
      <c r="C39" s="264"/>
      <c r="D39" s="264"/>
      <c r="E39" s="264"/>
      <c r="F39" s="264"/>
      <c r="G39" s="300"/>
    </row>
    <row r="40" spans="1:7" ht="19.5" customHeight="1" thickBot="1">
      <c r="A40" s="328" t="s">
        <v>165</v>
      </c>
      <c r="B40" s="305" t="s">
        <v>248</v>
      </c>
      <c r="C40" s="264"/>
      <c r="D40" s="264"/>
      <c r="E40" s="264"/>
      <c r="F40" s="264"/>
      <c r="G40" s="300"/>
    </row>
    <row r="41" spans="1:7" ht="21.75" customHeight="1" thickBot="1">
      <c r="A41" s="329" t="s">
        <v>249</v>
      </c>
      <c r="B41" s="330"/>
      <c r="C41" s="331"/>
      <c r="D41" s="331"/>
      <c r="E41" s="331"/>
      <c r="F41" s="331"/>
      <c r="G41" s="332"/>
    </row>
    <row r="42" spans="1:7" ht="15" thickTop="1">
      <c r="A42" s="93"/>
      <c r="B42" s="89"/>
      <c r="C42" s="94"/>
      <c r="D42" s="94"/>
      <c r="E42" s="94"/>
      <c r="F42" s="94"/>
      <c r="G42" s="94"/>
    </row>
    <row r="43" spans="1:7">
      <c r="A43" s="93"/>
      <c r="B43" s="89"/>
      <c r="C43" s="94"/>
      <c r="D43" s="94"/>
      <c r="E43" s="94"/>
      <c r="F43" s="94"/>
      <c r="G43" s="94"/>
    </row>
    <row r="44" spans="1:7">
      <c r="A44" s="91"/>
      <c r="B44" s="80"/>
      <c r="C44" s="94" t="s">
        <v>250</v>
      </c>
      <c r="D44" s="94"/>
      <c r="E44" s="90"/>
      <c r="F44" s="94"/>
      <c r="G44" s="94"/>
    </row>
    <row r="45" spans="1:7">
      <c r="A45" s="93" t="s">
        <v>319</v>
      </c>
      <c r="B45" s="89"/>
      <c r="C45" s="94"/>
      <c r="D45" s="94"/>
      <c r="E45" s="94"/>
      <c r="F45" s="94"/>
      <c r="G45" s="94"/>
    </row>
    <row r="46" spans="1:7" ht="19.5" customHeight="1">
      <c r="A46" s="93"/>
      <c r="B46" s="89"/>
      <c r="C46" s="94"/>
      <c r="D46" s="94"/>
      <c r="E46" s="94"/>
      <c r="F46" s="94"/>
      <c r="G46" s="94"/>
    </row>
    <row r="47" spans="1:7">
      <c r="A47" s="93"/>
      <c r="B47" s="89"/>
      <c r="C47" s="94"/>
      <c r="D47" s="94"/>
      <c r="E47" s="94"/>
      <c r="F47" s="94"/>
      <c r="G47" s="94"/>
    </row>
    <row r="48" spans="1:7">
      <c r="A48" s="93"/>
      <c r="B48" s="89"/>
      <c r="C48" s="94"/>
      <c r="D48" s="94"/>
      <c r="E48" s="94"/>
      <c r="F48" s="94"/>
      <c r="G48" s="94"/>
    </row>
    <row r="49" spans="1:7">
      <c r="A49" s="93"/>
      <c r="B49" s="89"/>
      <c r="C49" s="94"/>
      <c r="D49" s="94"/>
      <c r="E49" s="94"/>
      <c r="F49" s="94"/>
    </row>
    <row r="51" spans="1:7">
      <c r="G51" s="177" t="s">
        <v>30</v>
      </c>
    </row>
    <row r="52" spans="1:7">
      <c r="G52" s="25" t="s">
        <v>320</v>
      </c>
    </row>
  </sheetData>
  <sheetProtection algorithmName="SHA-512" hashValue="CEOsegf5BLCvqTMH9CmU/ezZw7km+7j3XKsA0Fo9tu3qfI7oSQvAJqJ45SwZggx2PflZsvVGIoyPY5lQNyvJOw==" saltValue="eOzdxhkOatB8lUIJYQhRvQ==" spinCount="100000" sheet="1" objects="1" scenarios="1"/>
  <mergeCells count="1">
    <mergeCell ref="A1:B1"/>
  </mergeCells>
  <phoneticPr fontId="0" type="noConversion"/>
  <pageMargins left="0.55000000000000004" right="0" top="0.5" bottom="0.25" header="0.5" footer="0"/>
  <pageSetup scale="85" orientation="portrait" r:id="rId1"/>
  <headerFooter alignWithMargins="0">
    <oddFooter>&amp;C&amp;8Last Revised &amp;D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57A4-8EA8-4F32-B335-D6D4ADD15C15}">
  <sheetPr codeName="Sheet12">
    <tabColor rgb="FFFFFFCC"/>
    <pageSetUpPr fitToPage="1"/>
  </sheetPr>
  <dimension ref="A1:L50"/>
  <sheetViews>
    <sheetView zoomScale="80" zoomScaleNormal="80" workbookViewId="0">
      <selection activeCell="F39" sqref="F39"/>
    </sheetView>
  </sheetViews>
  <sheetFormatPr baseColWidth="10" defaultColWidth="9.1640625" defaultRowHeight="14"/>
  <cols>
    <col min="1" max="1" width="3" style="6" bestFit="1" customWidth="1"/>
    <col min="2" max="2" width="1.5" style="19" customWidth="1"/>
    <col min="3" max="3" width="6.5" style="19" customWidth="1"/>
    <col min="4" max="4" width="43.83203125" style="6" bestFit="1" customWidth="1"/>
    <col min="5" max="6" width="15.6640625" style="6" customWidth="1"/>
    <col min="7" max="7" width="15.83203125" style="6" customWidth="1"/>
    <col min="8" max="10" width="18.33203125" style="6" customWidth="1"/>
    <col min="11" max="13" width="9.1640625" style="6"/>
    <col min="14" max="14" width="5.5" style="6" customWidth="1"/>
    <col min="15" max="16384" width="9.1640625" style="6"/>
  </cols>
  <sheetData>
    <row r="1" spans="1:12" ht="19">
      <c r="D1" s="925" t="s">
        <v>322</v>
      </c>
      <c r="E1" s="925"/>
      <c r="F1" s="925"/>
      <c r="G1" s="925"/>
      <c r="H1" s="925"/>
      <c r="I1" s="925"/>
      <c r="J1" s="925"/>
    </row>
    <row r="3" spans="1:12">
      <c r="D3" s="924" t="str">
        <f>'Sch 1'!$B$7</f>
        <v>Democracy Prep Agassi Campus</v>
      </c>
      <c r="E3" s="924"/>
      <c r="F3" s="924"/>
      <c r="G3" s="924"/>
      <c r="H3" s="924"/>
      <c r="I3" s="924"/>
      <c r="J3" s="924"/>
    </row>
    <row r="5" spans="1:12">
      <c r="B5" s="502"/>
      <c r="C5" s="502"/>
      <c r="D5" s="503"/>
      <c r="E5" s="504">
        <v>-1</v>
      </c>
      <c r="F5" s="505">
        <v>-2</v>
      </c>
      <c r="G5" s="556">
        <v>-3</v>
      </c>
      <c r="H5" s="506">
        <v>-4</v>
      </c>
      <c r="I5" s="504">
        <v>-5</v>
      </c>
      <c r="J5" s="506">
        <v>-6</v>
      </c>
    </row>
    <row r="6" spans="1:12">
      <c r="B6" s="507"/>
      <c r="C6" s="507"/>
      <c r="D6" s="508"/>
      <c r="E6" s="508"/>
      <c r="F6" s="550" t="s">
        <v>83</v>
      </c>
      <c r="G6" s="921" t="str">
        <f>"BUDGET YEAR ENDING "&amp;TEXT('Form 1'!$C$138,"mm/dd/yy")</f>
        <v>BUDGET YEAR ENDING 06/30/27</v>
      </c>
      <c r="H6" s="922"/>
      <c r="I6" s="922"/>
      <c r="J6" s="923"/>
    </row>
    <row r="7" spans="1:12" s="22" customFormat="1" ht="15.75" customHeight="1">
      <c r="B7" s="557"/>
      <c r="C7" s="763"/>
      <c r="D7" s="764"/>
      <c r="E7" s="510" t="s">
        <v>323</v>
      </c>
      <c r="F7" s="510" t="s">
        <v>324</v>
      </c>
      <c r="G7" s="558"/>
      <c r="H7" s="512"/>
      <c r="I7" s="558"/>
      <c r="J7" s="512"/>
    </row>
    <row r="8" spans="1:12" s="22" customFormat="1" ht="15.75" customHeight="1">
      <c r="A8" s="747">
        <v>1</v>
      </c>
      <c r="B8" s="557"/>
      <c r="C8" s="763"/>
      <c r="D8" s="764" t="s">
        <v>267</v>
      </c>
      <c r="E8" s="510" t="s">
        <v>325</v>
      </c>
      <c r="F8" s="510" t="s">
        <v>325</v>
      </c>
      <c r="G8" s="515" t="str">
        <f>REF!$F$3</f>
        <v>TENTATIVE</v>
      </c>
      <c r="H8" s="516" t="str">
        <f>REF!$F$4</f>
        <v>FINAL</v>
      </c>
      <c r="I8" s="515" t="str">
        <f>REF!$F$5</f>
        <v>AMENDMENT 1</v>
      </c>
      <c r="J8" s="516" t="str">
        <f>REF!$F$6</f>
        <v>AMENDMENT 2</v>
      </c>
    </row>
    <row r="9" spans="1:12" s="22" customFormat="1" ht="15" customHeight="1">
      <c r="A9" s="747">
        <v>2</v>
      </c>
      <c r="B9" s="517"/>
      <c r="C9" s="765"/>
      <c r="D9" s="766"/>
      <c r="E9" s="518">
        <f>'Form 1'!$C$129</f>
        <v>45838</v>
      </c>
      <c r="F9" s="518">
        <f>'Form 1'!$C$133</f>
        <v>46203</v>
      </c>
      <c r="G9" s="519" t="s">
        <v>326</v>
      </c>
      <c r="H9" s="520" t="s">
        <v>326</v>
      </c>
      <c r="I9" s="519" t="s">
        <v>326</v>
      </c>
      <c r="J9" s="520" t="s">
        <v>326</v>
      </c>
    </row>
    <row r="10" spans="1:12">
      <c r="A10" s="747">
        <v>3</v>
      </c>
      <c r="B10" s="559" t="s">
        <v>327</v>
      </c>
      <c r="C10" s="559"/>
      <c r="D10" s="560" t="s">
        <v>328</v>
      </c>
      <c r="E10" s="336"/>
      <c r="F10" s="336"/>
      <c r="G10" s="336"/>
      <c r="H10" s="337"/>
      <c r="I10" s="705"/>
      <c r="J10" s="337"/>
    </row>
    <row r="11" spans="1:12">
      <c r="A11" s="747">
        <v>4</v>
      </c>
      <c r="B11" s="399" t="s">
        <v>329</v>
      </c>
      <c r="C11" s="399"/>
      <c r="D11" s="402" t="s">
        <v>330</v>
      </c>
      <c r="E11" s="380"/>
      <c r="F11" s="496"/>
      <c r="G11" s="496"/>
      <c r="H11" s="497"/>
      <c r="I11" s="380"/>
      <c r="J11" s="497"/>
      <c r="L11" s="540" t="s">
        <v>331</v>
      </c>
    </row>
    <row r="12" spans="1:12">
      <c r="A12" s="747">
        <v>5</v>
      </c>
      <c r="B12" s="399" t="s">
        <v>332</v>
      </c>
      <c r="C12" s="561"/>
      <c r="D12" s="402" t="s">
        <v>333</v>
      </c>
      <c r="E12" s="376"/>
      <c r="F12" s="376"/>
      <c r="G12" s="376"/>
      <c r="H12" s="377"/>
      <c r="I12" s="495"/>
      <c r="J12" s="377"/>
    </row>
    <row r="13" spans="1:12">
      <c r="A13" s="747">
        <v>6</v>
      </c>
      <c r="B13" s="399" t="s">
        <v>334</v>
      </c>
      <c r="C13" s="8"/>
      <c r="D13" s="402" t="s">
        <v>335</v>
      </c>
      <c r="E13" s="376"/>
      <c r="F13" s="376"/>
      <c r="G13" s="376"/>
      <c r="H13" s="377"/>
      <c r="I13" s="495"/>
      <c r="J13" s="377"/>
    </row>
    <row r="14" spans="1:12">
      <c r="A14" s="747">
        <v>7</v>
      </c>
      <c r="B14" s="399" t="s">
        <v>336</v>
      </c>
      <c r="C14" s="399"/>
      <c r="D14" s="402" t="s">
        <v>337</v>
      </c>
      <c r="E14" s="376"/>
      <c r="F14" s="376"/>
      <c r="G14" s="376"/>
      <c r="H14" s="377"/>
      <c r="I14" s="495"/>
      <c r="J14" s="377"/>
    </row>
    <row r="15" spans="1:12">
      <c r="A15" s="747">
        <v>8</v>
      </c>
      <c r="B15" s="399" t="s">
        <v>338</v>
      </c>
      <c r="C15" s="399"/>
      <c r="D15" s="402" t="s">
        <v>339</v>
      </c>
      <c r="E15" s="376"/>
      <c r="F15" s="376"/>
      <c r="G15" s="376"/>
      <c r="H15" s="377"/>
      <c r="I15" s="495"/>
      <c r="J15" s="377"/>
    </row>
    <row r="16" spans="1:12">
      <c r="A16" s="747">
        <v>9</v>
      </c>
      <c r="B16" s="423" t="s">
        <v>340</v>
      </c>
      <c r="C16" s="399"/>
      <c r="D16" s="402" t="s">
        <v>341</v>
      </c>
      <c r="E16" s="376"/>
      <c r="F16" s="376"/>
      <c r="G16" s="376"/>
      <c r="H16" s="377"/>
      <c r="I16" s="495"/>
      <c r="J16" s="377"/>
    </row>
    <row r="17" spans="1:12">
      <c r="A17" s="747">
        <v>10</v>
      </c>
      <c r="B17" s="423" t="s">
        <v>342</v>
      </c>
      <c r="C17" s="399"/>
      <c r="D17" s="402" t="s">
        <v>343</v>
      </c>
      <c r="E17" s="376"/>
      <c r="F17" s="376"/>
      <c r="G17" s="376"/>
      <c r="H17" s="377"/>
      <c r="I17" s="495"/>
      <c r="J17" s="377"/>
    </row>
    <row r="18" spans="1:12">
      <c r="A18" s="747">
        <v>11</v>
      </c>
      <c r="B18" s="423" t="s">
        <v>344</v>
      </c>
      <c r="C18" s="399"/>
      <c r="D18" s="402" t="s">
        <v>345</v>
      </c>
      <c r="E18" s="376">
        <v>1580000</v>
      </c>
      <c r="F18" s="376">
        <v>1580000</v>
      </c>
      <c r="G18" s="376">
        <v>1580000</v>
      </c>
      <c r="H18" s="377"/>
      <c r="I18" s="495"/>
      <c r="J18" s="377"/>
    </row>
    <row r="19" spans="1:12">
      <c r="A19" s="747">
        <v>12</v>
      </c>
      <c r="B19" s="561"/>
      <c r="C19" s="423" t="s">
        <v>346</v>
      </c>
      <c r="D19" s="402" t="s">
        <v>347</v>
      </c>
      <c r="E19" s="376"/>
      <c r="F19" s="376"/>
      <c r="G19" s="376"/>
      <c r="H19" s="377"/>
      <c r="I19" s="495"/>
      <c r="J19" s="377"/>
    </row>
    <row r="20" spans="1:12">
      <c r="A20" s="747">
        <v>13</v>
      </c>
      <c r="B20" s="8"/>
      <c r="C20" s="423" t="s">
        <v>348</v>
      </c>
      <c r="D20" s="424" t="s">
        <v>349</v>
      </c>
      <c r="E20" s="496">
        <v>823411.82000000007</v>
      </c>
      <c r="F20" s="496">
        <v>287000</v>
      </c>
      <c r="G20" s="496">
        <v>26000</v>
      </c>
      <c r="H20" s="497"/>
      <c r="I20" s="380"/>
      <c r="J20" s="497"/>
    </row>
    <row r="21" spans="1:12">
      <c r="A21" s="747">
        <v>14</v>
      </c>
      <c r="B21" s="8"/>
      <c r="C21" s="423" t="s">
        <v>350</v>
      </c>
      <c r="D21" s="424" t="s">
        <v>351</v>
      </c>
      <c r="E21" s="376"/>
      <c r="F21" s="376"/>
      <c r="G21" s="376"/>
      <c r="H21" s="377"/>
      <c r="I21" s="495"/>
      <c r="J21" s="377"/>
    </row>
    <row r="22" spans="1:12">
      <c r="A22" s="747">
        <v>15</v>
      </c>
      <c r="B22" s="423" t="s">
        <v>352</v>
      </c>
      <c r="C22" s="399"/>
      <c r="D22" s="402" t="s">
        <v>353</v>
      </c>
      <c r="E22" s="376"/>
      <c r="F22" s="376"/>
      <c r="G22" s="376"/>
      <c r="H22" s="377"/>
      <c r="I22" s="495"/>
      <c r="J22" s="377"/>
    </row>
    <row r="23" spans="1:12" ht="18" customHeight="1" thickBot="1">
      <c r="A23" s="747">
        <v>16</v>
      </c>
      <c r="B23" s="415" t="s">
        <v>354</v>
      </c>
      <c r="C23" s="415"/>
      <c r="D23" s="416"/>
      <c r="E23" s="528">
        <f>SUM(E11:E22)</f>
        <v>2403411.8200000003</v>
      </c>
      <c r="F23" s="528">
        <f t="shared" ref="F23:J23" si="0">SUM(F11:F22)</f>
        <v>1867000</v>
      </c>
      <c r="G23" s="528">
        <f t="shared" si="0"/>
        <v>1606000</v>
      </c>
      <c r="H23" s="702">
        <f t="shared" si="0"/>
        <v>0</v>
      </c>
      <c r="I23" s="702">
        <f t="shared" si="0"/>
        <v>0</v>
      </c>
      <c r="J23" s="702">
        <f t="shared" si="0"/>
        <v>0</v>
      </c>
    </row>
    <row r="24" spans="1:12" ht="24.75" customHeight="1" thickTop="1">
      <c r="A24" s="747">
        <v>17</v>
      </c>
      <c r="B24" s="562" t="s">
        <v>355</v>
      </c>
      <c r="C24" s="563"/>
      <c r="D24" s="564" t="s">
        <v>356</v>
      </c>
      <c r="E24" s="336"/>
      <c r="F24" s="336"/>
      <c r="G24" s="336"/>
      <c r="H24" s="337"/>
      <c r="I24" s="705"/>
      <c r="J24" s="337"/>
    </row>
    <row r="25" spans="1:12">
      <c r="A25" s="747">
        <v>18</v>
      </c>
      <c r="B25" s="428" t="s">
        <v>357</v>
      </c>
      <c r="D25" s="501" t="s">
        <v>358</v>
      </c>
      <c r="E25" s="336"/>
      <c r="F25" s="336"/>
      <c r="G25" s="336"/>
      <c r="H25" s="337"/>
      <c r="I25" s="705"/>
      <c r="J25" s="337"/>
    </row>
    <row r="26" spans="1:12">
      <c r="A26" s="747">
        <v>19</v>
      </c>
      <c r="B26" s="399"/>
      <c r="C26" s="399" t="s">
        <v>359</v>
      </c>
      <c r="D26" s="402" t="s">
        <v>360</v>
      </c>
      <c r="E26" s="380">
        <v>13361166.129999999</v>
      </c>
      <c r="F26" s="496">
        <v>10685756</v>
      </c>
      <c r="G26" s="755">
        <f>'Sch B-1'!F18</f>
        <v>8535600</v>
      </c>
      <c r="H26" s="755">
        <f>'Sch B-1'!G18</f>
        <v>0</v>
      </c>
      <c r="I26" s="755">
        <f>'Sch B-1'!H18</f>
        <v>0</v>
      </c>
      <c r="J26" s="755">
        <f>'Sch B-1'!I18</f>
        <v>0</v>
      </c>
      <c r="L26" s="6" t="s">
        <v>361</v>
      </c>
    </row>
    <row r="27" spans="1:12">
      <c r="A27" s="747">
        <v>20</v>
      </c>
      <c r="B27" s="399"/>
      <c r="C27" s="399" t="s">
        <v>362</v>
      </c>
      <c r="D27" s="402" t="s">
        <v>363</v>
      </c>
      <c r="E27" s="376"/>
      <c r="F27" s="376"/>
      <c r="G27" s="706"/>
      <c r="H27" s="707"/>
      <c r="I27" s="707"/>
      <c r="J27" s="706"/>
      <c r="L27" s="6" t="s">
        <v>361</v>
      </c>
    </row>
    <row r="28" spans="1:12">
      <c r="A28" s="747">
        <v>21</v>
      </c>
      <c r="B28" s="399"/>
      <c r="C28" s="399" t="s">
        <v>962</v>
      </c>
      <c r="D28" s="561" t="s">
        <v>364</v>
      </c>
      <c r="E28" s="380">
        <v>587405.04</v>
      </c>
      <c r="F28" s="376">
        <v>551300</v>
      </c>
      <c r="G28" s="755">
        <f>'Sch B-1'!F19</f>
        <v>494088</v>
      </c>
      <c r="H28" s="755">
        <f>'Sch B-1'!G19</f>
        <v>0</v>
      </c>
      <c r="I28" s="755">
        <f>'Sch B-1'!H19</f>
        <v>0</v>
      </c>
      <c r="J28" s="755">
        <f>'Sch B-1'!I19</f>
        <v>0</v>
      </c>
      <c r="L28" s="6" t="s">
        <v>361</v>
      </c>
    </row>
    <row r="29" spans="1:12">
      <c r="A29" s="747">
        <v>22</v>
      </c>
      <c r="B29" s="403" t="s">
        <v>365</v>
      </c>
      <c r="C29" s="565"/>
      <c r="D29" s="551" t="s">
        <v>366</v>
      </c>
      <c r="E29" s="376"/>
      <c r="F29" s="376"/>
      <c r="G29" s="706"/>
      <c r="H29" s="707"/>
      <c r="I29" s="707"/>
      <c r="J29" s="706"/>
      <c r="L29" s="6" t="s">
        <v>367</v>
      </c>
    </row>
    <row r="30" spans="1:12">
      <c r="A30" s="747">
        <v>23</v>
      </c>
      <c r="B30" s="399"/>
      <c r="C30" s="399" t="s">
        <v>368</v>
      </c>
      <c r="D30" s="402"/>
      <c r="E30" s="376"/>
      <c r="F30" s="376"/>
      <c r="G30" s="706"/>
      <c r="H30" s="707"/>
      <c r="I30" s="707"/>
      <c r="J30" s="706"/>
      <c r="L30" s="540" t="s">
        <v>966</v>
      </c>
    </row>
    <row r="31" spans="1:12">
      <c r="A31" s="747">
        <v>24</v>
      </c>
      <c r="B31" s="399"/>
      <c r="C31" s="399" t="s">
        <v>369</v>
      </c>
      <c r="D31" s="402" t="s">
        <v>370</v>
      </c>
      <c r="E31" s="376">
        <v>406683</v>
      </c>
      <c r="F31" s="376">
        <v>440570</v>
      </c>
      <c r="G31" s="755">
        <f>'Sch B-1'!F23</f>
        <v>443809</v>
      </c>
      <c r="H31" s="755">
        <f>'Sch B-1'!G23</f>
        <v>0</v>
      </c>
      <c r="I31" s="755">
        <f>'Sch B-1'!H23</f>
        <v>0</v>
      </c>
      <c r="J31" s="755">
        <f>'Sch B-1'!I23</f>
        <v>0</v>
      </c>
      <c r="L31" s="6" t="s">
        <v>361</v>
      </c>
    </row>
    <row r="32" spans="1:12">
      <c r="A32" s="747">
        <v>25</v>
      </c>
      <c r="B32" s="399"/>
      <c r="C32" s="399" t="s">
        <v>371</v>
      </c>
      <c r="D32" s="402" t="s">
        <v>372</v>
      </c>
      <c r="E32" s="376"/>
      <c r="F32" s="376">
        <v>583191</v>
      </c>
      <c r="G32" s="755">
        <f>'Sch B-1'!F25</f>
        <v>587478</v>
      </c>
      <c r="H32" s="755">
        <f>'Sch B-1'!G25</f>
        <v>0</v>
      </c>
      <c r="I32" s="755">
        <f>'Sch B-1'!H25</f>
        <v>0</v>
      </c>
      <c r="J32" s="755">
        <f>'Sch B-1'!I25</f>
        <v>0</v>
      </c>
      <c r="L32" s="6" t="s">
        <v>361</v>
      </c>
    </row>
    <row r="33" spans="1:12">
      <c r="A33" s="747">
        <v>26</v>
      </c>
      <c r="B33" s="399"/>
      <c r="C33" s="399" t="s">
        <v>373</v>
      </c>
      <c r="D33" s="402" t="s">
        <v>374</v>
      </c>
      <c r="E33" s="376"/>
      <c r="F33" s="376"/>
      <c r="G33" s="755">
        <f>'Sch B-1'!F24</f>
        <v>0</v>
      </c>
      <c r="H33" s="755">
        <f>'Sch B-1'!G24</f>
        <v>0</v>
      </c>
      <c r="I33" s="755">
        <f>'Sch B-1'!H24</f>
        <v>0</v>
      </c>
      <c r="J33" s="755">
        <f>'Sch B-1'!I24</f>
        <v>0</v>
      </c>
      <c r="L33" s="6" t="s">
        <v>361</v>
      </c>
    </row>
    <row r="34" spans="1:12">
      <c r="A34" s="747"/>
      <c r="B34" s="399"/>
      <c r="C34" s="399" t="s">
        <v>375</v>
      </c>
      <c r="D34" s="402" t="s">
        <v>376</v>
      </c>
      <c r="E34" s="376"/>
      <c r="F34" s="376"/>
      <c r="G34" s="376"/>
      <c r="H34" s="376"/>
      <c r="I34" s="707"/>
      <c r="J34" s="706"/>
      <c r="L34" s="6" t="s">
        <v>377</v>
      </c>
    </row>
    <row r="35" spans="1:12">
      <c r="A35" s="747">
        <v>27</v>
      </c>
      <c r="B35" s="399"/>
      <c r="C35" s="399" t="s">
        <v>963</v>
      </c>
      <c r="D35" s="402" t="s">
        <v>964</v>
      </c>
      <c r="E35" s="376">
        <v>535983.12</v>
      </c>
      <c r="F35" s="376">
        <v>233846</v>
      </c>
      <c r="G35" s="376">
        <v>239135</v>
      </c>
      <c r="H35" s="706"/>
      <c r="I35" s="707"/>
      <c r="J35" s="706"/>
      <c r="L35" s="6" t="s">
        <v>967</v>
      </c>
    </row>
    <row r="36" spans="1:12" ht="15" thickBot="1">
      <c r="A36" s="747">
        <v>28</v>
      </c>
      <c r="B36" s="415" t="s">
        <v>378</v>
      </c>
      <c r="C36" s="415"/>
      <c r="D36" s="416"/>
      <c r="E36" s="528">
        <f t="shared" ref="E36:J36" si="1">SUM(E26:E35)</f>
        <v>14891237.289999997</v>
      </c>
      <c r="F36" s="528">
        <f t="shared" si="1"/>
        <v>12494663</v>
      </c>
      <c r="G36" s="528">
        <f t="shared" si="1"/>
        <v>10300110</v>
      </c>
      <c r="H36" s="702">
        <f t="shared" si="1"/>
        <v>0</v>
      </c>
      <c r="I36" s="702">
        <f t="shared" si="1"/>
        <v>0</v>
      </c>
      <c r="J36" s="702">
        <f t="shared" si="1"/>
        <v>0</v>
      </c>
    </row>
    <row r="37" spans="1:12" ht="29" customHeight="1" thickTop="1">
      <c r="A37" s="747">
        <v>29</v>
      </c>
      <c r="B37" s="566" t="s">
        <v>379</v>
      </c>
      <c r="C37" s="566"/>
      <c r="D37" s="560" t="s">
        <v>380</v>
      </c>
      <c r="E37" s="338"/>
      <c r="F37" s="339"/>
      <c r="G37" s="339"/>
      <c r="H37" s="340"/>
      <c r="I37" s="338"/>
      <c r="J37" s="340"/>
    </row>
    <row r="38" spans="1:12" ht="12" customHeight="1">
      <c r="A38" s="747">
        <v>30</v>
      </c>
      <c r="B38" s="567" t="s">
        <v>381</v>
      </c>
      <c r="C38" s="440"/>
      <c r="D38" s="402" t="s">
        <v>968</v>
      </c>
      <c r="E38" s="376">
        <v>878986.14999999991</v>
      </c>
      <c r="F38" s="376">
        <v>824019</v>
      </c>
      <c r="G38" s="376">
        <v>1078026</v>
      </c>
      <c r="H38" s="377"/>
      <c r="I38" s="495"/>
      <c r="J38" s="377"/>
    </row>
    <row r="39" spans="1:12">
      <c r="A39" s="747">
        <v>31</v>
      </c>
      <c r="B39" s="567" t="s">
        <v>382</v>
      </c>
      <c r="C39" s="440"/>
      <c r="D39" s="402" t="s">
        <v>969</v>
      </c>
      <c r="E39" s="376"/>
      <c r="F39" s="376"/>
      <c r="G39" s="376"/>
      <c r="H39" s="377"/>
      <c r="I39" s="495"/>
      <c r="J39" s="377"/>
    </row>
    <row r="40" spans="1:12">
      <c r="A40" s="747">
        <v>32</v>
      </c>
      <c r="B40" s="440" t="s">
        <v>384</v>
      </c>
      <c r="C40" s="440"/>
      <c r="D40" s="402" t="s">
        <v>970</v>
      </c>
      <c r="E40" s="376"/>
      <c r="F40" s="376"/>
      <c r="G40" s="376"/>
      <c r="H40" s="377"/>
      <c r="I40" s="495"/>
      <c r="J40" s="377"/>
    </row>
    <row r="41" spans="1:12">
      <c r="A41" s="747">
        <v>33</v>
      </c>
      <c r="B41" s="567" t="s">
        <v>386</v>
      </c>
      <c r="C41" s="440"/>
      <c r="D41" s="402" t="s">
        <v>971</v>
      </c>
      <c r="E41" s="376">
        <v>745860.0199999999</v>
      </c>
      <c r="F41" s="376">
        <v>874420</v>
      </c>
      <c r="G41" s="376">
        <v>565629.65</v>
      </c>
      <c r="H41" s="377"/>
      <c r="I41" s="495"/>
      <c r="J41" s="377"/>
      <c r="L41" s="6" t="s">
        <v>973</v>
      </c>
    </row>
    <row r="42" spans="1:12" ht="30">
      <c r="A42" s="747">
        <v>34</v>
      </c>
      <c r="B42" s="440" t="s">
        <v>388</v>
      </c>
      <c r="C42" s="440"/>
      <c r="D42" s="555" t="s">
        <v>972</v>
      </c>
      <c r="E42" s="376"/>
      <c r="F42" s="376"/>
      <c r="G42" s="376"/>
      <c r="H42" s="377"/>
      <c r="I42" s="495"/>
      <c r="J42" s="377"/>
      <c r="L42" s="6" t="s">
        <v>965</v>
      </c>
    </row>
    <row r="43" spans="1:12">
      <c r="A43" s="747">
        <v>35</v>
      </c>
      <c r="B43" s="567" t="s">
        <v>389</v>
      </c>
      <c r="C43" s="440"/>
      <c r="D43" s="402" t="s">
        <v>390</v>
      </c>
      <c r="E43" s="376"/>
      <c r="F43" s="376"/>
      <c r="G43" s="376"/>
      <c r="H43" s="377"/>
      <c r="I43" s="495"/>
      <c r="J43" s="377"/>
    </row>
    <row r="44" spans="1:12" ht="19.25" customHeight="1" thickBot="1">
      <c r="A44" s="747">
        <v>36</v>
      </c>
      <c r="B44" s="568" t="s">
        <v>391</v>
      </c>
      <c r="C44" s="568"/>
      <c r="D44" s="416"/>
      <c r="E44" s="528">
        <f>SUM(E38:E43)</f>
        <v>1624846.17</v>
      </c>
      <c r="F44" s="528">
        <f t="shared" ref="F44:H44" si="2">SUM(F38:F43)</f>
        <v>1698439</v>
      </c>
      <c r="G44" s="528">
        <f t="shared" si="2"/>
        <v>1643655.65</v>
      </c>
      <c r="H44" s="702">
        <f t="shared" si="2"/>
        <v>0</v>
      </c>
      <c r="I44" s="702">
        <f t="shared" ref="I44:J44" si="3">SUM(I38:I43)</f>
        <v>0</v>
      </c>
      <c r="J44" s="702">
        <f t="shared" si="3"/>
        <v>0</v>
      </c>
    </row>
    <row r="45" spans="1:12" ht="28.25" customHeight="1" thickTop="1" thickBot="1">
      <c r="A45" s="747">
        <v>37</v>
      </c>
      <c r="B45" s="569" t="s">
        <v>392</v>
      </c>
      <c r="C45" s="569"/>
      <c r="D45" s="570"/>
      <c r="E45" s="525">
        <f t="shared" ref="E45:J45" si="4">E44+E36+E23</f>
        <v>18919495.279999997</v>
      </c>
      <c r="F45" s="525">
        <f t="shared" si="4"/>
        <v>16060102</v>
      </c>
      <c r="G45" s="525">
        <f t="shared" si="4"/>
        <v>13549765.65</v>
      </c>
      <c r="H45" s="703">
        <f t="shared" si="4"/>
        <v>0</v>
      </c>
      <c r="I45" s="703">
        <f t="shared" si="4"/>
        <v>0</v>
      </c>
      <c r="J45" s="703">
        <f t="shared" si="4"/>
        <v>0</v>
      </c>
    </row>
    <row r="46" spans="1:12" ht="15" thickTop="1"/>
    <row r="47" spans="1:12">
      <c r="B47" s="6"/>
      <c r="C47" s="6"/>
    </row>
    <row r="48" spans="1:12" ht="14.25" customHeight="1">
      <c r="B48" s="6"/>
      <c r="C48" s="6"/>
    </row>
    <row r="49" spans="2:10" ht="17.25" customHeight="1">
      <c r="B49" s="6"/>
      <c r="C49" s="6"/>
      <c r="I49" s="757"/>
      <c r="J49" s="757" t="s">
        <v>30</v>
      </c>
    </row>
    <row r="50" spans="2:10">
      <c r="G50" s="1"/>
      <c r="I50" s="757"/>
      <c r="J50" s="757" t="s">
        <v>393</v>
      </c>
    </row>
  </sheetData>
  <sheetProtection algorithmName="SHA-512" hashValue="vWdZAJFjUv4z5JsMqwrIhbsNhRFS35YidL0b1uNUNl31/t9mtKnEd44SUDEscOYniWA2enecCmkupqJindFjeg==" saltValue="mEu+wuhwEKVWjj9G3AtoPg==" spinCount="100000" sheet="1" objects="1" scenarios="1"/>
  <mergeCells count="3">
    <mergeCell ref="G6:J6"/>
    <mergeCell ref="D3:J3"/>
    <mergeCell ref="D1:J1"/>
  </mergeCells>
  <phoneticPr fontId="0" type="noConversion"/>
  <printOptions horizontalCentered="1"/>
  <pageMargins left="0.25" right="0.25" top="0.75" bottom="0.75" header="0.3" footer="0.3"/>
  <pageSetup scale="66" orientation="portrait" r:id="rId1"/>
  <headerFooter alignWithMargins="0">
    <oddFooter>&amp;C&amp;8Last Revised &amp;D</oddFooter>
  </headerFooter>
  <customProperties>
    <customPr name="DrillPoint.FROID" r:id="rId2"/>
    <customPr name="DrillPoint.Mode" r:id="rId3"/>
    <customPr name="DrillPoint.Subsheet" r:id="rId4"/>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E00D-79D5-40D3-BC9C-FAB56F8C6278}">
  <sheetPr codeName="Sheet13">
    <tabColor rgb="FFFFFFCC"/>
    <pageSetUpPr fitToPage="1"/>
  </sheetPr>
  <dimension ref="A1:L54"/>
  <sheetViews>
    <sheetView zoomScale="90" zoomScaleNormal="90" workbookViewId="0">
      <selection activeCell="E23" sqref="E23:G23"/>
    </sheetView>
  </sheetViews>
  <sheetFormatPr baseColWidth="10" defaultColWidth="9.1640625" defaultRowHeight="14"/>
  <cols>
    <col min="1" max="1" width="3.6640625" style="6" bestFit="1" customWidth="1"/>
    <col min="2" max="2" width="2" style="7" customWidth="1"/>
    <col min="3" max="3" width="5.5" style="7" customWidth="1"/>
    <col min="4" max="4" width="37.83203125" style="6" customWidth="1"/>
    <col min="5" max="5" width="15.6640625" style="6" customWidth="1"/>
    <col min="6" max="6" width="17.5" style="6" customWidth="1"/>
    <col min="7" max="7" width="16.5" style="6" customWidth="1"/>
    <col min="8" max="10" width="17.5" style="6" customWidth="1"/>
    <col min="11" max="16384" width="9.1640625" style="6"/>
  </cols>
  <sheetData>
    <row r="1" spans="1:12" ht="19">
      <c r="D1" s="925" t="s">
        <v>322</v>
      </c>
      <c r="E1" s="925"/>
      <c r="F1" s="925"/>
      <c r="G1" s="925"/>
      <c r="H1" s="925"/>
      <c r="I1" s="925"/>
      <c r="J1" s="925"/>
    </row>
    <row r="3" spans="1:12">
      <c r="D3" s="924" t="str">
        <f>'Sch 1'!$B$7</f>
        <v>Democracy Prep Agassi Campus</v>
      </c>
      <c r="E3" s="924"/>
      <c r="F3" s="924"/>
      <c r="G3" s="924"/>
      <c r="H3" s="924"/>
      <c r="I3" s="924"/>
      <c r="J3" s="924"/>
    </row>
    <row r="5" spans="1:12">
      <c r="B5" s="502"/>
      <c r="C5" s="502"/>
      <c r="D5" s="503"/>
      <c r="E5" s="504">
        <v>-1</v>
      </c>
      <c r="F5" s="505">
        <v>-2</v>
      </c>
      <c r="G5" s="506">
        <v>-3</v>
      </c>
      <c r="H5" s="504">
        <v>-4</v>
      </c>
      <c r="I5" s="504">
        <v>-5</v>
      </c>
      <c r="J5" s="506">
        <v>-6</v>
      </c>
    </row>
    <row r="6" spans="1:12" s="22" customFormat="1" ht="15.75" customHeight="1">
      <c r="B6" s="557"/>
      <c r="C6" s="512"/>
      <c r="D6" s="571"/>
      <c r="E6" s="571"/>
      <c r="F6" s="516" t="s">
        <v>83</v>
      </c>
      <c r="G6" s="921" t="str">
        <f>"BUDGET YEAR ENDING "&amp;TEXT('Form 1'!$C$138,"mm/dd/yy")</f>
        <v>BUDGET YEAR ENDING 06/30/27</v>
      </c>
      <c r="H6" s="922"/>
      <c r="I6" s="922"/>
      <c r="J6" s="923"/>
    </row>
    <row r="7" spans="1:12" s="22" customFormat="1" ht="15.75" customHeight="1">
      <c r="B7" s="557"/>
      <c r="C7" s="926" t="s">
        <v>394</v>
      </c>
      <c r="D7" s="927"/>
      <c r="E7" s="510" t="s">
        <v>323</v>
      </c>
      <c r="F7" s="510" t="s">
        <v>324</v>
      </c>
      <c r="G7" s="558"/>
      <c r="H7" s="512"/>
      <c r="I7" s="511"/>
      <c r="J7" s="512"/>
    </row>
    <row r="8" spans="1:12" s="22" customFormat="1" ht="15.75" customHeight="1">
      <c r="A8" s="747">
        <v>1</v>
      </c>
      <c r="B8" s="557"/>
      <c r="C8" s="926" t="s">
        <v>395</v>
      </c>
      <c r="D8" s="927"/>
      <c r="E8" s="510" t="s">
        <v>325</v>
      </c>
      <c r="F8" s="510" t="s">
        <v>325</v>
      </c>
      <c r="G8" s="515" t="str">
        <f>REF!$F$3</f>
        <v>TENTATIVE</v>
      </c>
      <c r="H8" s="516" t="str">
        <f>REF!$F$4</f>
        <v>FINAL</v>
      </c>
      <c r="I8" s="515" t="str">
        <f>REF!$F$5</f>
        <v>AMENDMENT 1</v>
      </c>
      <c r="J8" s="516" t="str">
        <f>REF!$F$6</f>
        <v>AMENDMENT 2</v>
      </c>
    </row>
    <row r="9" spans="1:12" s="22" customFormat="1" ht="15" customHeight="1">
      <c r="A9" s="747">
        <v>2</v>
      </c>
      <c r="B9" s="517"/>
      <c r="C9" s="765"/>
      <c r="D9" s="766"/>
      <c r="E9" s="518">
        <f>'Form 1'!C129</f>
        <v>45838</v>
      </c>
      <c r="F9" s="518">
        <f>'Form 1'!$C$133</f>
        <v>46203</v>
      </c>
      <c r="G9" s="519" t="s">
        <v>326</v>
      </c>
      <c r="H9" s="520" t="s">
        <v>326</v>
      </c>
      <c r="I9" s="519" t="s">
        <v>326</v>
      </c>
      <c r="J9" s="520" t="s">
        <v>326</v>
      </c>
    </row>
    <row r="10" spans="1:12" ht="19.5" customHeight="1">
      <c r="A10" s="747">
        <v>3</v>
      </c>
      <c r="B10" s="566" t="s">
        <v>396</v>
      </c>
      <c r="C10" s="566"/>
      <c r="D10" s="560" t="s">
        <v>397</v>
      </c>
      <c r="E10" s="336"/>
      <c r="F10" s="336"/>
      <c r="G10" s="336"/>
      <c r="H10" s="337"/>
      <c r="I10" s="705"/>
      <c r="J10" s="337"/>
    </row>
    <row r="11" spans="1:12">
      <c r="A11" s="747">
        <v>4</v>
      </c>
      <c r="B11" s="567" t="s">
        <v>398</v>
      </c>
      <c r="C11" s="567"/>
      <c r="D11" s="402" t="s">
        <v>399</v>
      </c>
      <c r="E11" s="341"/>
      <c r="F11" s="341"/>
      <c r="G11" s="341"/>
      <c r="H11" s="342"/>
      <c r="I11" s="345"/>
      <c r="J11" s="342"/>
    </row>
    <row r="12" spans="1:12">
      <c r="A12" s="747">
        <v>5</v>
      </c>
      <c r="B12" s="440"/>
      <c r="C12" s="567" t="s">
        <v>400</v>
      </c>
      <c r="D12" s="402" t="s">
        <v>401</v>
      </c>
      <c r="E12" s="376"/>
      <c r="F12" s="376"/>
      <c r="G12" s="376"/>
      <c r="H12" s="377"/>
      <c r="I12" s="495"/>
      <c r="J12" s="377"/>
    </row>
    <row r="13" spans="1:12">
      <c r="A13" s="747">
        <v>6</v>
      </c>
      <c r="B13" s="440"/>
      <c r="C13" s="567" t="s">
        <v>402</v>
      </c>
      <c r="D13" s="402" t="s">
        <v>403</v>
      </c>
      <c r="E13" s="376"/>
      <c r="F13" s="376"/>
      <c r="G13" s="376"/>
      <c r="H13" s="377"/>
      <c r="I13" s="495"/>
      <c r="J13" s="377"/>
    </row>
    <row r="14" spans="1:12">
      <c r="A14" s="747">
        <v>7</v>
      </c>
      <c r="B14" s="572" t="s">
        <v>404</v>
      </c>
      <c r="C14" s="561"/>
      <c r="D14" s="573" t="s">
        <v>405</v>
      </c>
      <c r="E14" s="376"/>
      <c r="F14" s="376"/>
      <c r="G14" s="376"/>
      <c r="H14" s="376"/>
      <c r="I14" s="376"/>
      <c r="J14" s="377"/>
      <c r="L14" s="407" t="s">
        <v>406</v>
      </c>
    </row>
    <row r="15" spans="1:12">
      <c r="A15" s="747">
        <v>8</v>
      </c>
      <c r="B15" s="440" t="s">
        <v>407</v>
      </c>
      <c r="C15" s="561"/>
      <c r="D15" s="402" t="s">
        <v>408</v>
      </c>
      <c r="E15" s="376"/>
      <c r="F15" s="376"/>
      <c r="G15" s="376"/>
      <c r="H15" s="377"/>
      <c r="I15" s="495"/>
      <c r="J15" s="377"/>
    </row>
    <row r="16" spans="1:12">
      <c r="A16" s="747">
        <v>9</v>
      </c>
      <c r="B16" s="567" t="s">
        <v>409</v>
      </c>
      <c r="C16" s="561"/>
      <c r="D16" s="402" t="s">
        <v>410</v>
      </c>
      <c r="E16" s="376"/>
      <c r="F16" s="376"/>
      <c r="G16" s="376"/>
      <c r="H16" s="377"/>
      <c r="I16" s="495"/>
      <c r="J16" s="377"/>
      <c r="L16" s="6" t="s">
        <v>411</v>
      </c>
    </row>
    <row r="17" spans="1:12">
      <c r="A17" s="747">
        <v>10</v>
      </c>
      <c r="B17" s="440" t="s">
        <v>412</v>
      </c>
      <c r="C17" s="561"/>
      <c r="D17" s="402" t="s">
        <v>413</v>
      </c>
      <c r="E17" s="376"/>
      <c r="F17" s="376"/>
      <c r="G17" s="376"/>
      <c r="H17" s="377"/>
      <c r="I17" s="495"/>
      <c r="J17" s="377"/>
      <c r="L17" s="6" t="s">
        <v>414</v>
      </c>
    </row>
    <row r="18" spans="1:12">
      <c r="A18" s="747">
        <v>11</v>
      </c>
      <c r="B18" s="567" t="s">
        <v>415</v>
      </c>
      <c r="C18" s="561"/>
      <c r="D18" s="402" t="s">
        <v>416</v>
      </c>
      <c r="E18" s="376"/>
      <c r="F18" s="376"/>
      <c r="G18" s="376"/>
      <c r="H18" s="377"/>
      <c r="I18" s="495"/>
      <c r="J18" s="377"/>
    </row>
    <row r="19" spans="1:12">
      <c r="A19" s="747">
        <v>12</v>
      </c>
      <c r="B19" s="567" t="s">
        <v>942</v>
      </c>
      <c r="C19" s="561"/>
      <c r="D19" s="402" t="s">
        <v>945</v>
      </c>
      <c r="E19" s="376"/>
      <c r="F19" s="376"/>
      <c r="G19" s="376"/>
      <c r="H19" s="377"/>
      <c r="I19" s="495"/>
      <c r="J19" s="377"/>
      <c r="L19" s="6" t="s">
        <v>946</v>
      </c>
    </row>
    <row r="20" spans="1:12" ht="20.25" customHeight="1" thickBot="1">
      <c r="A20" s="747">
        <v>13</v>
      </c>
      <c r="B20" s="574" t="s">
        <v>417</v>
      </c>
      <c r="C20" s="574"/>
      <c r="D20" s="405"/>
      <c r="E20" s="524">
        <f>SUM(E11:E19)</f>
        <v>0</v>
      </c>
      <c r="F20" s="524">
        <f t="shared" ref="F20:H20" si="0">SUM(F11:F19)</f>
        <v>0</v>
      </c>
      <c r="G20" s="524">
        <f t="shared" si="0"/>
        <v>0</v>
      </c>
      <c r="H20" s="708">
        <f t="shared" si="0"/>
        <v>0</v>
      </c>
      <c r="I20" s="709">
        <f t="shared" ref="I20:J20" si="1">SUM(I11:I19)</f>
        <v>0</v>
      </c>
      <c r="J20" s="524">
        <f t="shared" si="1"/>
        <v>0</v>
      </c>
    </row>
    <row r="21" spans="1:12" ht="21.75" customHeight="1">
      <c r="A21" s="747">
        <v>14</v>
      </c>
      <c r="B21" s="575" t="s">
        <v>418</v>
      </c>
      <c r="C21" s="576"/>
      <c r="D21" s="577" t="s">
        <v>981</v>
      </c>
      <c r="E21" s="341"/>
      <c r="F21" s="341"/>
      <c r="G21" s="341"/>
      <c r="H21" s="342"/>
      <c r="I21" s="345"/>
      <c r="J21" s="342"/>
    </row>
    <row r="22" spans="1:12">
      <c r="A22" s="747">
        <v>15</v>
      </c>
      <c r="B22" s="567"/>
      <c r="C22" s="440" t="s">
        <v>420</v>
      </c>
      <c r="D22" s="402"/>
      <c r="E22" s="376"/>
      <c r="F22" s="376"/>
      <c r="G22" s="376"/>
      <c r="H22" s="377"/>
      <c r="I22" s="495"/>
      <c r="J22" s="377"/>
      <c r="L22" s="6" t="s">
        <v>421</v>
      </c>
    </row>
    <row r="23" spans="1:12">
      <c r="A23" s="747">
        <v>16</v>
      </c>
      <c r="B23" s="440"/>
      <c r="C23" s="440" t="s">
        <v>422</v>
      </c>
      <c r="D23" s="402"/>
      <c r="E23" s="376">
        <v>3267315</v>
      </c>
      <c r="F23" s="376">
        <v>3866045.774050558</v>
      </c>
      <c r="G23" s="376">
        <v>67509.036969609559</v>
      </c>
      <c r="H23" s="376"/>
      <c r="I23" s="376"/>
      <c r="J23" s="377"/>
      <c r="L23" s="6" t="s">
        <v>423</v>
      </c>
    </row>
    <row r="24" spans="1:12" ht="21.75" customHeight="1" thickBot="1">
      <c r="A24" s="747">
        <v>17</v>
      </c>
      <c r="B24" s="574" t="s">
        <v>424</v>
      </c>
      <c r="C24" s="574"/>
      <c r="D24" s="405"/>
      <c r="E24" s="524">
        <f>SUM(E22:E23)</f>
        <v>3267315</v>
      </c>
      <c r="F24" s="524">
        <f t="shared" ref="F24:H24" si="2">SUM(F22:F23)</f>
        <v>3866045.774050558</v>
      </c>
      <c r="G24" s="524">
        <f t="shared" si="2"/>
        <v>67509.036969609559</v>
      </c>
      <c r="H24" s="708">
        <f t="shared" si="2"/>
        <v>0</v>
      </c>
      <c r="I24" s="709">
        <f t="shared" ref="I24:J24" si="3">SUM(I22:I23)</f>
        <v>0</v>
      </c>
      <c r="J24" s="524">
        <f t="shared" si="3"/>
        <v>0</v>
      </c>
      <c r="L24" s="6" t="s">
        <v>425</v>
      </c>
    </row>
    <row r="25" spans="1:12" ht="27.75" customHeight="1" thickBot="1">
      <c r="A25" s="747">
        <v>18</v>
      </c>
      <c r="B25" s="569" t="s">
        <v>426</v>
      </c>
      <c r="C25" s="569"/>
      <c r="D25" s="570"/>
      <c r="E25" s="525">
        <f>E24+E20+'Sch BB-5'!E45</f>
        <v>22186810.279999997</v>
      </c>
      <c r="F25" s="525">
        <f>F24+F20+'Sch BB-5'!F45</f>
        <v>19926147.774050556</v>
      </c>
      <c r="G25" s="525">
        <f>G24+G20+'Sch BB-5'!G45</f>
        <v>13617274.68696961</v>
      </c>
      <c r="H25" s="703">
        <f>H24+H20+'Sch BB-5'!H45</f>
        <v>0</v>
      </c>
      <c r="I25" s="704">
        <f>I24+I20+'Sch BB-5'!I45</f>
        <v>0</v>
      </c>
      <c r="J25" s="525">
        <f>J24+J20+'Sch BB-5'!J45</f>
        <v>0</v>
      </c>
      <c r="L25" s="6" t="s">
        <v>427</v>
      </c>
    </row>
    <row r="26" spans="1:12" ht="15" thickTop="1">
      <c r="J26" s="756">
        <f>J25-'Sch BB-14A'!K21</f>
        <v>0</v>
      </c>
      <c r="K26" s="553" t="s">
        <v>321</v>
      </c>
      <c r="L26" s="6" t="s">
        <v>428</v>
      </c>
    </row>
    <row r="27" spans="1:12">
      <c r="B27" s="6"/>
      <c r="C27" s="6"/>
    </row>
    <row r="28" spans="1:12">
      <c r="B28" s="6"/>
      <c r="C28" s="6"/>
    </row>
    <row r="29" spans="1:12">
      <c r="B29" s="6"/>
      <c r="C29" s="6"/>
    </row>
    <row r="30" spans="1:12">
      <c r="B30" s="6"/>
      <c r="C30" s="6"/>
    </row>
    <row r="31" spans="1:12">
      <c r="B31" s="19"/>
      <c r="C31" s="19"/>
    </row>
    <row r="36" ht="18.75" customHeight="1"/>
    <row r="42" ht="19.5" customHeight="1"/>
    <row r="49" spans="7:10">
      <c r="G49" s="1"/>
    </row>
    <row r="53" spans="7:10">
      <c r="H53" s="757" t="s">
        <v>30</v>
      </c>
      <c r="I53" s="757" t="s">
        <v>30</v>
      </c>
      <c r="J53" s="757" t="s">
        <v>30</v>
      </c>
    </row>
    <row r="54" spans="7:10">
      <c r="H54" s="757" t="s">
        <v>429</v>
      </c>
      <c r="I54" s="757" t="s">
        <v>429</v>
      </c>
      <c r="J54" s="757" t="s">
        <v>429</v>
      </c>
    </row>
  </sheetData>
  <sheetProtection algorithmName="SHA-512" hashValue="n971KQ2TxQ/0vQPZJits1VRFMeokCZjD/FpH0k0eYHZ/ASEzIlvlvPBclvgOjnFEAstJ8uOKY7LSnPSaCdInFw==" saltValue="IKn/zmAIQ5eOotRb12QtHw==" spinCount="100000" sheet="1" objects="1" scenarios="1"/>
  <mergeCells count="5">
    <mergeCell ref="G6:J6"/>
    <mergeCell ref="D3:J3"/>
    <mergeCell ref="D1:J1"/>
    <mergeCell ref="C7:D7"/>
    <mergeCell ref="C8:D8"/>
  </mergeCells>
  <phoneticPr fontId="0" type="noConversion"/>
  <pageMargins left="0.25" right="0.25" top="0.75" bottom="0.75" header="0.3" footer="0.3"/>
  <pageSetup scale="72" orientation="portrait" r:id="rId1"/>
  <headerFooter alignWithMargins="0">
    <oddFooter>&amp;C&amp;8Last Revised &amp;D</oddFooter>
  </headerFooter>
  <customProperties>
    <customPr name="DrillPoint.FROID" r:id="rId2"/>
    <customPr name="DrillPoint.Mode" r:id="rId3"/>
    <customPr name="DrillPoint.Subsheet" r:id="rId4"/>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9AD1-D512-4E25-B8A4-C0715A8545CA}">
  <sheetPr codeName="Sheet14">
    <tabColor rgb="FFFFFFCC"/>
    <pageSetUpPr fitToPage="1"/>
  </sheetPr>
  <dimension ref="A1:AH75"/>
  <sheetViews>
    <sheetView zoomScale="80" zoomScaleNormal="80" workbookViewId="0">
      <selection activeCell="F13" sqref="F13"/>
    </sheetView>
  </sheetViews>
  <sheetFormatPr baseColWidth="10" defaultColWidth="9.1640625" defaultRowHeight="14"/>
  <cols>
    <col min="1" max="1" width="1.6640625" style="19" customWidth="1"/>
    <col min="2" max="2" width="2.5" style="19" customWidth="1"/>
    <col min="3" max="3" width="4.33203125" style="19" customWidth="1"/>
    <col min="4" max="4" width="32.6640625" style="6" customWidth="1"/>
    <col min="5" max="6" width="17.6640625" style="6" customWidth="1"/>
    <col min="7" max="7" width="16.6640625" style="6" customWidth="1"/>
    <col min="8" max="10" width="17.6640625" style="6" customWidth="1"/>
    <col min="11" max="16384" width="9.1640625" style="6"/>
  </cols>
  <sheetData>
    <row r="1" spans="1:12" ht="19">
      <c r="D1" s="925" t="s">
        <v>430</v>
      </c>
      <c r="E1" s="925"/>
      <c r="F1" s="925"/>
      <c r="G1" s="925"/>
      <c r="H1" s="925"/>
      <c r="I1" s="925"/>
      <c r="J1" s="925"/>
    </row>
    <row r="3" spans="1:12">
      <c r="D3" s="924" t="str">
        <f>'Sch 1'!$B$7</f>
        <v>Democracy Prep Agassi Campus</v>
      </c>
      <c r="E3" s="924"/>
      <c r="F3" s="924"/>
      <c r="G3" s="924"/>
      <c r="H3" s="924"/>
      <c r="I3" s="924"/>
      <c r="J3" s="924"/>
    </row>
    <row r="5" spans="1:12">
      <c r="A5" s="502"/>
      <c r="B5" s="502"/>
      <c r="C5" s="502"/>
      <c r="D5" s="503"/>
      <c r="E5" s="504">
        <v>-1</v>
      </c>
      <c r="F5" s="505">
        <v>-2</v>
      </c>
      <c r="G5" s="506">
        <v>-3</v>
      </c>
      <c r="H5" s="504">
        <v>-4</v>
      </c>
      <c r="I5" s="504">
        <v>-5</v>
      </c>
      <c r="J5" s="506">
        <v>-6</v>
      </c>
    </row>
    <row r="6" spans="1:12">
      <c r="A6" s="507"/>
      <c r="B6" s="507"/>
      <c r="C6" s="507"/>
      <c r="D6" s="508"/>
      <c r="E6" s="549"/>
      <c r="F6" s="767" t="s">
        <v>83</v>
      </c>
      <c r="G6" s="921" t="str">
        <f>"BUDGET YEAR ENDING "&amp;TEXT('Form 1'!$C$138,"mm/dd/yy")</f>
        <v>BUDGET YEAR ENDING 06/30/27</v>
      </c>
      <c r="H6" s="922"/>
      <c r="I6" s="922"/>
      <c r="J6" s="923"/>
    </row>
    <row r="7" spans="1:12" ht="15">
      <c r="A7" s="507"/>
      <c r="B7" s="507"/>
      <c r="C7" s="507"/>
      <c r="D7" s="508"/>
      <c r="E7" s="510" t="s">
        <v>323</v>
      </c>
      <c r="F7" s="510" t="s">
        <v>324</v>
      </c>
      <c r="G7" s="558"/>
      <c r="H7" s="512"/>
      <c r="I7" s="511"/>
      <c r="J7" s="512"/>
    </row>
    <row r="8" spans="1:12" ht="18" customHeight="1">
      <c r="A8" s="507"/>
      <c r="B8" s="513" t="s">
        <v>431</v>
      </c>
      <c r="C8" s="514"/>
      <c r="D8" s="508"/>
      <c r="E8" s="510" t="s">
        <v>325</v>
      </c>
      <c r="F8" s="510" t="s">
        <v>325</v>
      </c>
      <c r="G8" s="515" t="str">
        <f>REF!$F$3</f>
        <v>TENTATIVE</v>
      </c>
      <c r="H8" s="516" t="str">
        <f>REF!$F$4</f>
        <v>FINAL</v>
      </c>
      <c r="I8" s="515" t="str">
        <f>REF!$F$5</f>
        <v>AMENDMENT 1</v>
      </c>
      <c r="J8" s="516" t="str">
        <f>REF!$F$6</f>
        <v>AMENDMENT 2</v>
      </c>
    </row>
    <row r="9" spans="1:12" s="22" customFormat="1" ht="15.75" customHeight="1">
      <c r="A9" s="517"/>
      <c r="B9" s="928"/>
      <c r="C9" s="928"/>
      <c r="D9" s="929"/>
      <c r="E9" s="518">
        <f>'Form 1'!$C$129</f>
        <v>45838</v>
      </c>
      <c r="F9" s="518">
        <f>'Form 1'!$C$133</f>
        <v>46203</v>
      </c>
      <c r="G9" s="519" t="s">
        <v>326</v>
      </c>
      <c r="H9" s="520" t="s">
        <v>326</v>
      </c>
      <c r="I9" s="519" t="s">
        <v>326</v>
      </c>
      <c r="J9" s="520" t="s">
        <v>326</v>
      </c>
    </row>
    <row r="10" spans="1:12" ht="18.75" customHeight="1">
      <c r="A10" s="559" t="s">
        <v>147</v>
      </c>
      <c r="B10" s="559"/>
      <c r="C10" s="560" t="s">
        <v>434</v>
      </c>
      <c r="D10" s="578"/>
      <c r="E10" s="336"/>
      <c r="F10" s="336"/>
      <c r="G10" s="336"/>
      <c r="H10" s="337"/>
      <c r="I10" s="712"/>
      <c r="J10" s="337"/>
      <c r="L10" s="432" t="s">
        <v>435</v>
      </c>
    </row>
    <row r="11" spans="1:12">
      <c r="A11" s="399"/>
      <c r="B11" s="399" t="s">
        <v>327</v>
      </c>
      <c r="C11" s="399"/>
      <c r="D11" s="402" t="s">
        <v>436</v>
      </c>
      <c r="E11" s="341"/>
      <c r="F11" s="341"/>
      <c r="G11" s="341"/>
      <c r="H11" s="342"/>
      <c r="I11" s="345"/>
      <c r="J11" s="342"/>
    </row>
    <row r="12" spans="1:12">
      <c r="A12" s="399"/>
      <c r="B12" s="399"/>
      <c r="C12" s="399" t="s">
        <v>147</v>
      </c>
      <c r="D12" s="402" t="s">
        <v>437</v>
      </c>
      <c r="E12" s="376">
        <f>4128351.30468776-144919-51832+250789-10113</f>
        <v>4172276.3046877598</v>
      </c>
      <c r="F12" s="376">
        <f>4144841.16908991-56100-65000-1276</f>
        <v>4022465.1690899101</v>
      </c>
      <c r="G12" s="376">
        <f>3409347-G19-50000</f>
        <v>3214935</v>
      </c>
      <c r="H12" s="377"/>
      <c r="I12" s="495"/>
      <c r="J12" s="377"/>
    </row>
    <row r="13" spans="1:12">
      <c r="A13" s="399"/>
      <c r="B13" s="399"/>
      <c r="C13" s="399" t="s">
        <v>438</v>
      </c>
      <c r="D13" s="402" t="s">
        <v>439</v>
      </c>
      <c r="E13" s="376">
        <f>1649899.20126168-71000-210000+97752</f>
        <v>1466651.2012616801</v>
      </c>
      <c r="F13" s="376">
        <f>1664525.51026534-F20-252243-47929</f>
        <v>1345046.5102653401</v>
      </c>
      <c r="G13" s="376">
        <f>1511476-G20-144793-85868</f>
        <v>1232119</v>
      </c>
      <c r="H13" s="377"/>
      <c r="I13" s="495"/>
      <c r="J13" s="377"/>
    </row>
    <row r="14" spans="1:12">
      <c r="A14" s="399"/>
      <c r="B14" s="399"/>
      <c r="C14" s="399" t="s">
        <v>440</v>
      </c>
      <c r="D14" s="402"/>
      <c r="E14" s="376">
        <v>2005819</v>
      </c>
      <c r="F14" s="376">
        <v>1426238</v>
      </c>
      <c r="G14" s="376">
        <v>665653</v>
      </c>
      <c r="H14" s="377"/>
      <c r="I14" s="495"/>
      <c r="J14" s="377"/>
    </row>
    <row r="15" spans="1:12">
      <c r="A15" s="399"/>
      <c r="B15" s="399"/>
      <c r="C15" s="399" t="s">
        <v>441</v>
      </c>
      <c r="D15" s="402" t="s">
        <v>442</v>
      </c>
      <c r="E15" s="376">
        <v>887679</v>
      </c>
      <c r="F15" s="376">
        <v>1211212</v>
      </c>
      <c r="G15" s="376">
        <v>974692</v>
      </c>
      <c r="H15" s="377"/>
      <c r="I15" s="495"/>
      <c r="J15" s="377"/>
    </row>
    <row r="16" spans="1:12">
      <c r="A16" s="399"/>
      <c r="B16" s="399"/>
      <c r="C16" s="399" t="s">
        <v>443</v>
      </c>
      <c r="D16" s="402" t="s">
        <v>444</v>
      </c>
      <c r="E16" s="376">
        <v>2050961</v>
      </c>
      <c r="F16" s="376">
        <v>1792215</v>
      </c>
      <c r="G16" s="376">
        <v>1633481</v>
      </c>
      <c r="H16" s="377"/>
      <c r="I16" s="495"/>
      <c r="J16" s="377"/>
    </row>
    <row r="17" spans="1:12">
      <c r="A17" s="399"/>
      <c r="B17" s="399"/>
      <c r="C17" s="399" t="s">
        <v>445</v>
      </c>
      <c r="D17" s="402"/>
      <c r="E17" s="376"/>
      <c r="F17" s="376"/>
      <c r="G17" s="376"/>
      <c r="H17" s="377"/>
      <c r="I17" s="495"/>
      <c r="J17" s="377"/>
    </row>
    <row r="18" spans="1:12" ht="16">
      <c r="A18" s="399"/>
      <c r="B18" s="399" t="s">
        <v>446</v>
      </c>
      <c r="C18" s="399"/>
      <c r="D18" s="402" t="s">
        <v>447</v>
      </c>
      <c r="E18" s="341"/>
      <c r="F18" s="341"/>
      <c r="G18" s="341"/>
      <c r="H18" s="342"/>
      <c r="I18" s="345"/>
      <c r="J18" s="342"/>
      <c r="L18" s="579" t="s">
        <v>448</v>
      </c>
    </row>
    <row r="19" spans="1:12">
      <c r="A19" s="399"/>
      <c r="B19" s="399"/>
      <c r="C19" s="399" t="s">
        <v>147</v>
      </c>
      <c r="D19" s="402" t="s">
        <v>437</v>
      </c>
      <c r="E19" s="376">
        <v>144919</v>
      </c>
      <c r="F19" s="376">
        <v>56100</v>
      </c>
      <c r="G19" s="376">
        <v>144412</v>
      </c>
      <c r="H19" s="377"/>
      <c r="I19" s="495"/>
      <c r="J19" s="377"/>
    </row>
    <row r="20" spans="1:12">
      <c r="A20" s="399"/>
      <c r="B20" s="399"/>
      <c r="C20" s="399" t="s">
        <v>438</v>
      </c>
      <c r="D20" s="402" t="s">
        <v>439</v>
      </c>
      <c r="E20" s="376">
        <v>71000</v>
      </c>
      <c r="F20" s="376">
        <v>19307</v>
      </c>
      <c r="G20" s="376">
        <v>48696</v>
      </c>
      <c r="H20" s="377"/>
      <c r="I20" s="495"/>
      <c r="J20" s="377"/>
    </row>
    <row r="21" spans="1:12" ht="16">
      <c r="A21" s="399"/>
      <c r="B21" s="399"/>
      <c r="C21" s="399" t="s">
        <v>440</v>
      </c>
      <c r="D21" s="402"/>
      <c r="E21" s="376"/>
      <c r="F21" s="376"/>
      <c r="G21" s="376"/>
      <c r="H21" s="377"/>
      <c r="I21" s="495"/>
      <c r="J21" s="377"/>
      <c r="L21" s="580"/>
    </row>
    <row r="22" spans="1:12">
      <c r="A22" s="399"/>
      <c r="B22" s="399"/>
      <c r="C22" s="399" t="s">
        <v>441</v>
      </c>
      <c r="D22" s="402" t="s">
        <v>442</v>
      </c>
      <c r="E22" s="376"/>
      <c r="F22" s="376"/>
      <c r="G22" s="376"/>
      <c r="H22" s="377"/>
      <c r="I22" s="495"/>
      <c r="J22" s="377"/>
    </row>
    <row r="23" spans="1:12">
      <c r="A23" s="399"/>
      <c r="B23" s="399"/>
      <c r="C23" s="399" t="s">
        <v>443</v>
      </c>
      <c r="D23" s="402" t="s">
        <v>444</v>
      </c>
      <c r="E23" s="376"/>
      <c r="F23" s="376"/>
      <c r="G23" s="376"/>
      <c r="H23" s="377"/>
      <c r="I23" s="495"/>
      <c r="J23" s="377"/>
    </row>
    <row r="24" spans="1:12">
      <c r="A24" s="399"/>
      <c r="B24" s="399"/>
      <c r="C24" s="399" t="s">
        <v>445</v>
      </c>
      <c r="D24" s="402"/>
      <c r="E24" s="376"/>
      <c r="F24" s="376"/>
      <c r="G24" s="376"/>
      <c r="H24" s="377"/>
      <c r="I24" s="495"/>
      <c r="J24" s="377"/>
    </row>
    <row r="25" spans="1:12" ht="16">
      <c r="A25" s="399"/>
      <c r="B25" s="399" t="s">
        <v>449</v>
      </c>
      <c r="C25" s="399"/>
      <c r="D25" s="402" t="s">
        <v>450</v>
      </c>
      <c r="E25" s="341"/>
      <c r="F25" s="341"/>
      <c r="G25" s="341"/>
      <c r="H25" s="342"/>
      <c r="I25" s="345"/>
      <c r="J25" s="342"/>
      <c r="L25" s="580" t="s">
        <v>977</v>
      </c>
    </row>
    <row r="26" spans="1:12">
      <c r="A26" s="399"/>
      <c r="B26" s="399"/>
      <c r="C26" s="399" t="s">
        <v>147</v>
      </c>
      <c r="D26" s="402" t="s">
        <v>437</v>
      </c>
      <c r="E26" s="376"/>
      <c r="F26" s="376"/>
      <c r="G26" s="376"/>
      <c r="H26" s="377"/>
      <c r="I26" s="495"/>
      <c r="J26" s="377"/>
    </row>
    <row r="27" spans="1:12">
      <c r="A27" s="399"/>
      <c r="B27" s="399"/>
      <c r="C27" s="399" t="s">
        <v>438</v>
      </c>
      <c r="D27" s="402" t="s">
        <v>439</v>
      </c>
      <c r="E27" s="376"/>
      <c r="F27" s="376"/>
      <c r="G27" s="376"/>
      <c r="H27" s="377"/>
      <c r="I27" s="495"/>
      <c r="J27" s="377"/>
    </row>
    <row r="28" spans="1:12">
      <c r="A28" s="399"/>
      <c r="B28" s="399"/>
      <c r="C28" s="399" t="s">
        <v>440</v>
      </c>
      <c r="D28" s="402"/>
      <c r="E28" s="376"/>
      <c r="F28" s="376"/>
      <c r="G28" s="376"/>
      <c r="H28" s="377"/>
      <c r="I28" s="495"/>
      <c r="J28" s="377"/>
    </row>
    <row r="29" spans="1:12">
      <c r="A29" s="399"/>
      <c r="B29" s="399"/>
      <c r="C29" s="399" t="s">
        <v>441</v>
      </c>
      <c r="D29" s="402" t="s">
        <v>442</v>
      </c>
      <c r="E29" s="376"/>
      <c r="F29" s="376"/>
      <c r="G29" s="376"/>
      <c r="H29" s="377"/>
      <c r="I29" s="495"/>
      <c r="J29" s="377"/>
    </row>
    <row r="30" spans="1:12">
      <c r="A30" s="399"/>
      <c r="B30" s="399"/>
      <c r="C30" s="399" t="s">
        <v>443</v>
      </c>
      <c r="D30" s="402" t="s">
        <v>444</v>
      </c>
      <c r="E30" s="376"/>
      <c r="F30" s="376"/>
      <c r="G30" s="376"/>
      <c r="H30" s="377"/>
      <c r="I30" s="495"/>
      <c r="J30" s="377"/>
    </row>
    <row r="31" spans="1:12">
      <c r="A31" s="399"/>
      <c r="B31" s="399"/>
      <c r="C31" s="399" t="s">
        <v>445</v>
      </c>
      <c r="D31" s="402"/>
      <c r="E31" s="376"/>
      <c r="F31" s="376"/>
      <c r="G31" s="376"/>
      <c r="H31" s="377"/>
      <c r="I31" s="495"/>
      <c r="J31" s="377"/>
    </row>
    <row r="32" spans="1:12">
      <c r="A32" s="423"/>
      <c r="B32" s="399" t="s">
        <v>451</v>
      </c>
      <c r="C32" s="399"/>
      <c r="D32" s="402" t="s">
        <v>452</v>
      </c>
      <c r="E32" s="341"/>
      <c r="F32" s="341"/>
      <c r="G32" s="341"/>
      <c r="H32" s="342"/>
      <c r="I32" s="345"/>
      <c r="J32" s="342"/>
    </row>
    <row r="33" spans="1:34">
      <c r="A33" s="399"/>
      <c r="B33" s="399"/>
      <c r="C33" s="399" t="s">
        <v>147</v>
      </c>
      <c r="D33" s="402" t="s">
        <v>437</v>
      </c>
      <c r="E33" s="376"/>
      <c r="F33" s="376"/>
      <c r="G33" s="376"/>
      <c r="H33" s="377"/>
      <c r="I33" s="495"/>
      <c r="J33" s="377"/>
    </row>
    <row r="34" spans="1:34">
      <c r="A34" s="399"/>
      <c r="B34" s="399"/>
      <c r="C34" s="399" t="s">
        <v>438</v>
      </c>
      <c r="D34" s="402" t="s">
        <v>439</v>
      </c>
      <c r="E34" s="376"/>
      <c r="F34" s="376"/>
      <c r="G34" s="376"/>
      <c r="H34" s="377"/>
      <c r="I34" s="495"/>
      <c r="J34" s="377"/>
    </row>
    <row r="35" spans="1:34" ht="16">
      <c r="A35" s="399"/>
      <c r="B35" s="399"/>
      <c r="C35" s="399" t="s">
        <v>440</v>
      </c>
      <c r="D35" s="402"/>
      <c r="E35" s="376"/>
      <c r="F35" s="376"/>
      <c r="G35" s="376"/>
      <c r="H35" s="377"/>
      <c r="I35" s="495"/>
      <c r="J35" s="377"/>
      <c r="AA35" s="42"/>
      <c r="AB35" s="581"/>
      <c r="AC35" s="768"/>
      <c r="AD35" s="582"/>
      <c r="AE35" s="583"/>
      <c r="AF35" s="583"/>
      <c r="AG35" s="583"/>
      <c r="AH35" s="583"/>
    </row>
    <row r="36" spans="1:34">
      <c r="A36" s="399"/>
      <c r="B36" s="399"/>
      <c r="C36" s="399" t="s">
        <v>441</v>
      </c>
      <c r="D36" s="402" t="s">
        <v>442</v>
      </c>
      <c r="E36" s="376"/>
      <c r="F36" s="376"/>
      <c r="G36" s="376"/>
      <c r="H36" s="377"/>
      <c r="I36" s="495"/>
      <c r="J36" s="377"/>
      <c r="AA36" s="19"/>
      <c r="AB36" s="19"/>
      <c r="AC36" s="19"/>
      <c r="AE36" s="346"/>
      <c r="AF36" s="346"/>
      <c r="AG36" s="346"/>
      <c r="AH36" s="346"/>
    </row>
    <row r="37" spans="1:34">
      <c r="A37" s="399"/>
      <c r="B37" s="399"/>
      <c r="C37" s="399" t="s">
        <v>443</v>
      </c>
      <c r="D37" s="402" t="s">
        <v>444</v>
      </c>
      <c r="E37" s="376"/>
      <c r="F37" s="376"/>
      <c r="G37" s="376"/>
      <c r="H37" s="377"/>
      <c r="I37" s="495"/>
      <c r="J37" s="377"/>
      <c r="AA37" s="19"/>
      <c r="AB37" s="19"/>
      <c r="AC37" s="19"/>
      <c r="AE37" s="346"/>
      <c r="AF37" s="346"/>
      <c r="AG37" s="346"/>
      <c r="AH37" s="346"/>
    </row>
    <row r="38" spans="1:34">
      <c r="A38" s="399"/>
      <c r="B38" s="399"/>
      <c r="C38" s="399" t="s">
        <v>445</v>
      </c>
      <c r="D38" s="402"/>
      <c r="E38" s="376"/>
      <c r="F38" s="376"/>
      <c r="G38" s="376"/>
      <c r="H38" s="377"/>
      <c r="I38" s="495"/>
      <c r="J38" s="377"/>
      <c r="AA38" s="19"/>
      <c r="AB38" s="19"/>
      <c r="AC38" s="19"/>
      <c r="AE38" s="346"/>
      <c r="AF38" s="346"/>
      <c r="AG38" s="346"/>
      <c r="AH38" s="346"/>
    </row>
    <row r="39" spans="1:34" ht="18.75" customHeight="1" thickBot="1">
      <c r="A39" s="442" t="s">
        <v>453</v>
      </c>
      <c r="B39" s="443"/>
      <c r="C39" s="443"/>
      <c r="D39" s="444"/>
      <c r="E39" s="522">
        <f>SUM(E11:E38)</f>
        <v>10799305.505949439</v>
      </c>
      <c r="F39" s="522">
        <f>SUM(F11:F38)</f>
        <v>9872583.6793552507</v>
      </c>
      <c r="G39" s="522">
        <f>SUM(G11:G38)</f>
        <v>7913988</v>
      </c>
      <c r="H39" s="710">
        <f>SUM(H11:H38)</f>
        <v>0</v>
      </c>
      <c r="I39" s="523">
        <f t="shared" ref="I39:J39" si="0">SUM(I11:I38)</f>
        <v>0</v>
      </c>
      <c r="J39" s="522">
        <f t="shared" si="0"/>
        <v>0</v>
      </c>
      <c r="AA39" s="19"/>
      <c r="AB39" s="19"/>
      <c r="AC39" s="19"/>
      <c r="AE39" s="346"/>
      <c r="AF39" s="346"/>
      <c r="AG39" s="346"/>
      <c r="AH39" s="346"/>
    </row>
    <row r="40" spans="1:34" ht="18.75" customHeight="1" thickTop="1">
      <c r="A40" s="584" t="s">
        <v>454</v>
      </c>
      <c r="B40" s="584"/>
      <c r="C40" s="585" t="s">
        <v>455</v>
      </c>
      <c r="D40" s="586"/>
      <c r="E40" s="336"/>
      <c r="F40" s="336"/>
      <c r="G40" s="336"/>
      <c r="H40" s="337"/>
      <c r="I40" s="705"/>
      <c r="J40" s="337"/>
      <c r="L40" s="6" t="s">
        <v>456</v>
      </c>
      <c r="AA40" s="19"/>
      <c r="AB40" s="19"/>
      <c r="AC40" s="19"/>
      <c r="AE40" s="346"/>
      <c r="AF40" s="346"/>
      <c r="AG40" s="346"/>
      <c r="AH40" s="346"/>
    </row>
    <row r="41" spans="1:34">
      <c r="A41" s="423"/>
      <c r="B41" s="399" t="s">
        <v>327</v>
      </c>
      <c r="C41" s="399"/>
      <c r="D41" s="402" t="s">
        <v>436</v>
      </c>
      <c r="E41" s="345"/>
      <c r="F41" s="341"/>
      <c r="G41" s="341"/>
      <c r="H41" s="342"/>
      <c r="I41" s="345"/>
      <c r="J41" s="342"/>
      <c r="AA41" s="19"/>
      <c r="AB41" s="19"/>
      <c r="AC41" s="19"/>
      <c r="AE41" s="346"/>
      <c r="AF41" s="346"/>
      <c r="AG41" s="346"/>
      <c r="AH41" s="346"/>
    </row>
    <row r="42" spans="1:34">
      <c r="A42" s="399"/>
      <c r="B42" s="399"/>
      <c r="C42" s="399" t="s">
        <v>147</v>
      </c>
      <c r="D42" s="402" t="s">
        <v>437</v>
      </c>
      <c r="E42" s="376"/>
      <c r="F42" s="376"/>
      <c r="G42" s="376"/>
      <c r="H42" s="377"/>
      <c r="I42" s="495"/>
      <c r="J42" s="377"/>
      <c r="AA42" s="19"/>
      <c r="AB42" s="19"/>
      <c r="AC42" s="19"/>
      <c r="AE42" s="346"/>
      <c r="AF42" s="346"/>
      <c r="AG42" s="346"/>
      <c r="AH42" s="346"/>
    </row>
    <row r="43" spans="1:34">
      <c r="A43" s="399"/>
      <c r="B43" s="399"/>
      <c r="C43" s="399" t="s">
        <v>438</v>
      </c>
      <c r="D43" s="402" t="s">
        <v>439</v>
      </c>
      <c r="E43" s="376"/>
      <c r="F43" s="376"/>
      <c r="G43" s="376"/>
      <c r="H43" s="377"/>
      <c r="I43" s="495"/>
      <c r="J43" s="377"/>
      <c r="AA43" s="19"/>
      <c r="AB43" s="428"/>
      <c r="AC43" s="19"/>
      <c r="AE43" s="346"/>
      <c r="AF43" s="346"/>
      <c r="AG43" s="346"/>
      <c r="AH43" s="346"/>
    </row>
    <row r="44" spans="1:34">
      <c r="A44" s="399"/>
      <c r="B44" s="399"/>
      <c r="C44" s="399" t="s">
        <v>440</v>
      </c>
      <c r="D44" s="402"/>
      <c r="E44" s="376"/>
      <c r="F44" s="376"/>
      <c r="G44" s="376"/>
      <c r="H44" s="377"/>
      <c r="I44" s="495"/>
      <c r="J44" s="377"/>
    </row>
    <row r="45" spans="1:34">
      <c r="A45" s="399"/>
      <c r="B45" s="399"/>
      <c r="C45" s="399" t="s">
        <v>441</v>
      </c>
      <c r="D45" s="402" t="s">
        <v>442</v>
      </c>
      <c r="E45" s="376"/>
      <c r="F45" s="376"/>
      <c r="G45" s="376"/>
      <c r="H45" s="377"/>
      <c r="I45" s="495"/>
      <c r="J45" s="377"/>
    </row>
    <row r="46" spans="1:34">
      <c r="A46" s="399"/>
      <c r="B46" s="399"/>
      <c r="C46" s="399" t="s">
        <v>443</v>
      </c>
      <c r="D46" s="402" t="s">
        <v>444</v>
      </c>
      <c r="E46" s="376"/>
      <c r="F46" s="376"/>
      <c r="G46" s="376"/>
      <c r="H46" s="377"/>
      <c r="I46" s="495"/>
      <c r="J46" s="377"/>
    </row>
    <row r="47" spans="1:34">
      <c r="A47" s="399"/>
      <c r="B47" s="399"/>
      <c r="C47" s="399" t="s">
        <v>445</v>
      </c>
      <c r="D47" s="402"/>
      <c r="E47" s="376"/>
      <c r="F47" s="376"/>
      <c r="G47" s="376"/>
      <c r="H47" s="377"/>
      <c r="I47" s="495"/>
      <c r="J47" s="377"/>
    </row>
    <row r="48" spans="1:34">
      <c r="A48" s="399"/>
      <c r="B48" s="399" t="s">
        <v>446</v>
      </c>
      <c r="C48" s="399"/>
      <c r="D48" s="402" t="s">
        <v>447</v>
      </c>
      <c r="E48" s="341"/>
      <c r="F48" s="341"/>
      <c r="G48" s="341"/>
      <c r="H48" s="342"/>
      <c r="I48" s="345"/>
      <c r="J48" s="342"/>
    </row>
    <row r="49" spans="1:10">
      <c r="A49" s="399"/>
      <c r="B49" s="399"/>
      <c r="C49" s="399" t="s">
        <v>147</v>
      </c>
      <c r="D49" s="402" t="s">
        <v>437</v>
      </c>
      <c r="E49" s="376"/>
      <c r="F49" s="376"/>
      <c r="G49" s="376"/>
      <c r="H49" s="377"/>
      <c r="I49" s="495"/>
      <c r="J49" s="377"/>
    </row>
    <row r="50" spans="1:10">
      <c r="A50" s="399"/>
      <c r="B50" s="399"/>
      <c r="C50" s="399" t="s">
        <v>438</v>
      </c>
      <c r="D50" s="402" t="s">
        <v>439</v>
      </c>
      <c r="E50" s="376"/>
      <c r="F50" s="376"/>
      <c r="G50" s="376"/>
      <c r="H50" s="377"/>
      <c r="I50" s="495"/>
      <c r="J50" s="377"/>
    </row>
    <row r="51" spans="1:10">
      <c r="A51" s="399"/>
      <c r="B51" s="399"/>
      <c r="C51" s="399" t="s">
        <v>440</v>
      </c>
      <c r="D51" s="402"/>
      <c r="E51" s="376"/>
      <c r="F51" s="376"/>
      <c r="G51" s="376"/>
      <c r="H51" s="377"/>
      <c r="I51" s="495"/>
      <c r="J51" s="377"/>
    </row>
    <row r="52" spans="1:10">
      <c r="A52" s="399"/>
      <c r="B52" s="399"/>
      <c r="C52" s="399" t="s">
        <v>441</v>
      </c>
      <c r="D52" s="402" t="s">
        <v>442</v>
      </c>
      <c r="E52" s="376"/>
      <c r="F52" s="376"/>
      <c r="G52" s="376"/>
      <c r="H52" s="377"/>
      <c r="I52" s="495"/>
      <c r="J52" s="377"/>
    </row>
    <row r="53" spans="1:10">
      <c r="A53" s="399"/>
      <c r="B53" s="399"/>
      <c r="C53" s="399" t="s">
        <v>443</v>
      </c>
      <c r="D53" s="402" t="s">
        <v>444</v>
      </c>
      <c r="E53" s="376"/>
      <c r="F53" s="376"/>
      <c r="G53" s="376"/>
      <c r="H53" s="377"/>
      <c r="I53" s="495"/>
      <c r="J53" s="377"/>
    </row>
    <row r="54" spans="1:10">
      <c r="A54" s="399"/>
      <c r="B54" s="399"/>
      <c r="C54" s="399" t="s">
        <v>445</v>
      </c>
      <c r="D54" s="402"/>
      <c r="E54" s="376"/>
      <c r="F54" s="376"/>
      <c r="G54" s="376"/>
      <c r="H54" s="377"/>
      <c r="I54" s="495"/>
      <c r="J54" s="377"/>
    </row>
    <row r="55" spans="1:10">
      <c r="A55" s="399"/>
      <c r="B55" s="399" t="s">
        <v>449</v>
      </c>
      <c r="C55" s="399"/>
      <c r="D55" s="402" t="s">
        <v>450</v>
      </c>
      <c r="E55" s="341"/>
      <c r="F55" s="341"/>
      <c r="G55" s="341"/>
      <c r="H55" s="342"/>
      <c r="I55" s="345"/>
      <c r="J55" s="342"/>
    </row>
    <row r="56" spans="1:10">
      <c r="A56" s="399"/>
      <c r="B56" s="399"/>
      <c r="C56" s="399" t="s">
        <v>147</v>
      </c>
      <c r="D56" s="402" t="s">
        <v>437</v>
      </c>
      <c r="E56" s="376"/>
      <c r="F56" s="376"/>
      <c r="G56" s="376"/>
      <c r="H56" s="377"/>
      <c r="I56" s="495"/>
      <c r="J56" s="377"/>
    </row>
    <row r="57" spans="1:10">
      <c r="A57" s="399"/>
      <c r="B57" s="399"/>
      <c r="C57" s="399" t="s">
        <v>438</v>
      </c>
      <c r="D57" s="402" t="s">
        <v>439</v>
      </c>
      <c r="E57" s="376"/>
      <c r="F57" s="376"/>
      <c r="G57" s="376"/>
      <c r="H57" s="377"/>
      <c r="I57" s="495"/>
      <c r="J57" s="377"/>
    </row>
    <row r="58" spans="1:10">
      <c r="A58" s="399"/>
      <c r="B58" s="399"/>
      <c r="C58" s="399" t="s">
        <v>440</v>
      </c>
      <c r="D58" s="402"/>
      <c r="E58" s="376"/>
      <c r="F58" s="376"/>
      <c r="G58" s="376"/>
      <c r="H58" s="377"/>
      <c r="I58" s="495"/>
      <c r="J58" s="377"/>
    </row>
    <row r="59" spans="1:10">
      <c r="A59" s="399"/>
      <c r="B59" s="399"/>
      <c r="C59" s="399" t="s">
        <v>441</v>
      </c>
      <c r="D59" s="402" t="s">
        <v>442</v>
      </c>
      <c r="E59" s="376"/>
      <c r="F59" s="376"/>
      <c r="G59" s="376"/>
      <c r="H59" s="377"/>
      <c r="I59" s="495"/>
      <c r="J59" s="377"/>
    </row>
    <row r="60" spans="1:10">
      <c r="A60" s="399"/>
      <c r="B60" s="399"/>
      <c r="C60" s="399" t="s">
        <v>443</v>
      </c>
      <c r="D60" s="402" t="s">
        <v>444</v>
      </c>
      <c r="E60" s="376"/>
      <c r="F60" s="376"/>
      <c r="G60" s="376"/>
      <c r="H60" s="377"/>
      <c r="I60" s="495"/>
      <c r="J60" s="377"/>
    </row>
    <row r="61" spans="1:10">
      <c r="A61" s="399"/>
      <c r="B61" s="399"/>
      <c r="C61" s="399" t="s">
        <v>445</v>
      </c>
      <c r="D61" s="402"/>
      <c r="E61" s="376"/>
      <c r="F61" s="376"/>
      <c r="G61" s="376"/>
      <c r="H61" s="377"/>
      <c r="I61" s="495"/>
      <c r="J61" s="377"/>
    </row>
    <row r="62" spans="1:10">
      <c r="A62" s="423"/>
      <c r="B62" s="399" t="s">
        <v>451</v>
      </c>
      <c r="C62" s="399"/>
      <c r="D62" s="402" t="s">
        <v>452</v>
      </c>
      <c r="E62" s="338"/>
      <c r="F62" s="339"/>
      <c r="G62" s="339"/>
      <c r="H62" s="340"/>
      <c r="I62" s="338"/>
      <c r="J62" s="340"/>
    </row>
    <row r="63" spans="1:10">
      <c r="A63" s="399"/>
      <c r="B63" s="399"/>
      <c r="C63" s="399" t="s">
        <v>147</v>
      </c>
      <c r="D63" s="402" t="s">
        <v>437</v>
      </c>
      <c r="E63" s="376"/>
      <c r="F63" s="376"/>
      <c r="G63" s="376"/>
      <c r="H63" s="377"/>
      <c r="I63" s="495"/>
      <c r="J63" s="377"/>
    </row>
    <row r="64" spans="1:10">
      <c r="A64" s="399"/>
      <c r="B64" s="399"/>
      <c r="C64" s="399" t="s">
        <v>438</v>
      </c>
      <c r="D64" s="402" t="s">
        <v>439</v>
      </c>
      <c r="E64" s="376"/>
      <c r="F64" s="376"/>
      <c r="G64" s="376"/>
      <c r="H64" s="377"/>
      <c r="I64" s="495"/>
      <c r="J64" s="377"/>
    </row>
    <row r="65" spans="1:10">
      <c r="A65" s="399"/>
      <c r="B65" s="399"/>
      <c r="C65" s="399" t="s">
        <v>440</v>
      </c>
      <c r="D65" s="402"/>
      <c r="E65" s="376"/>
      <c r="F65" s="376"/>
      <c r="G65" s="376"/>
      <c r="H65" s="377"/>
      <c r="I65" s="495"/>
      <c r="J65" s="377"/>
    </row>
    <row r="66" spans="1:10">
      <c r="A66" s="399"/>
      <c r="B66" s="399"/>
      <c r="C66" s="399" t="s">
        <v>441</v>
      </c>
      <c r="D66" s="402" t="s">
        <v>442</v>
      </c>
      <c r="E66" s="376"/>
      <c r="F66" s="376"/>
      <c r="G66" s="376"/>
      <c r="H66" s="377"/>
      <c r="I66" s="495"/>
      <c r="J66" s="377"/>
    </row>
    <row r="67" spans="1:10">
      <c r="A67" s="399"/>
      <c r="B67" s="399"/>
      <c r="C67" s="399" t="s">
        <v>443</v>
      </c>
      <c r="D67" s="402" t="s">
        <v>444</v>
      </c>
      <c r="E67" s="376"/>
      <c r="F67" s="376"/>
      <c r="G67" s="376"/>
      <c r="H67" s="377"/>
      <c r="I67" s="495"/>
      <c r="J67" s="377"/>
    </row>
    <row r="68" spans="1:10">
      <c r="A68" s="399"/>
      <c r="B68" s="399"/>
      <c r="C68" s="399" t="s">
        <v>445</v>
      </c>
      <c r="D68" s="402"/>
      <c r="E68" s="376"/>
      <c r="F68" s="376"/>
      <c r="G68" s="376"/>
      <c r="H68" s="377"/>
      <c r="I68" s="495"/>
      <c r="J68" s="377"/>
    </row>
    <row r="69" spans="1:10" ht="21" customHeight="1" thickBot="1">
      <c r="A69" s="442" t="s">
        <v>457</v>
      </c>
      <c r="B69" s="443"/>
      <c r="C69" s="443"/>
      <c r="D69" s="444"/>
      <c r="E69" s="523">
        <f>SUM(E41:E68)</f>
        <v>0</v>
      </c>
      <c r="F69" s="523">
        <f>SUM(F41:F68)</f>
        <v>0</v>
      </c>
      <c r="G69" s="523">
        <f>SUM(G41:G68)</f>
        <v>0</v>
      </c>
      <c r="H69" s="711">
        <f>SUM(H41:H68)</f>
        <v>0</v>
      </c>
      <c r="I69" s="523">
        <f t="shared" ref="I69:J69" si="1">SUM(I41:I68)</f>
        <v>0</v>
      </c>
      <c r="J69" s="522">
        <f t="shared" si="1"/>
        <v>0</v>
      </c>
    </row>
    <row r="70" spans="1:10" ht="21" customHeight="1" thickTop="1">
      <c r="A70" s="428"/>
    </row>
    <row r="71" spans="1:10" ht="21" customHeight="1">
      <c r="A71" s="6"/>
      <c r="B71" s="6"/>
      <c r="C71" s="6"/>
    </row>
    <row r="72" spans="1:10">
      <c r="A72" s="6"/>
      <c r="B72" s="6"/>
      <c r="C72" s="6"/>
    </row>
    <row r="73" spans="1:10">
      <c r="A73" s="6"/>
      <c r="B73" s="6"/>
      <c r="C73" s="6"/>
    </row>
    <row r="74" spans="1:10" ht="18.75" customHeight="1">
      <c r="H74" s="757"/>
      <c r="I74" s="757"/>
      <c r="J74" s="757" t="s">
        <v>30</v>
      </c>
    </row>
    <row r="75" spans="1:10">
      <c r="G75" s="1"/>
      <c r="H75" s="159"/>
      <c r="I75" s="159"/>
      <c r="J75" s="159" t="s">
        <v>458</v>
      </c>
    </row>
  </sheetData>
  <sheetProtection algorithmName="SHA-512" hashValue="mcZtm8BWDKIp+jnGLowBGVC/yIYPoztlmfJAZY4wnDcHU6FluAPlGtxQRw7jY24kXG6qtY/1DdAIZCnk9CvkLg==" saltValue="nWhjRlECO4Y/vlWYQzEE8A=="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69" orientation="portrait" r:id="rId1"/>
  <headerFooter alignWithMargins="0">
    <oddFooter>&amp;C&amp;8Last Revised &amp;D</oddFooter>
  </headerFooter>
  <customProperties>
    <customPr name="DrillPoint.FROID" r:id="rId2"/>
    <customPr name="DrillPoint.Mode" r:id="rId3"/>
    <customPr name="DrillPoint.Subsheet" r:id="rId4"/>
  </customPropertie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2E5C-FE40-4C6C-82A1-69AE32B8FE15}">
  <sheetPr codeName="Sheet15">
    <tabColor rgb="FFFFFFCC"/>
    <pageSetUpPr fitToPage="1"/>
  </sheetPr>
  <dimension ref="A1:L105"/>
  <sheetViews>
    <sheetView zoomScale="70" zoomScaleNormal="70" workbookViewId="0">
      <selection activeCell="G12" sqref="G12"/>
    </sheetView>
  </sheetViews>
  <sheetFormatPr baseColWidth="10" defaultColWidth="9.1640625" defaultRowHeight="14"/>
  <cols>
    <col min="1" max="1" width="1.6640625" style="19" customWidth="1"/>
    <col min="2" max="2" width="2.5" style="19" customWidth="1"/>
    <col min="3" max="3" width="4.5" style="19" customWidth="1"/>
    <col min="4" max="4" width="33" style="6" customWidth="1"/>
    <col min="5" max="10" width="17.6640625" style="6" customWidth="1"/>
    <col min="11" max="16384" width="9.1640625" style="6"/>
  </cols>
  <sheetData>
    <row r="1" spans="1:12" ht="19">
      <c r="D1" s="925" t="s">
        <v>430</v>
      </c>
      <c r="E1" s="925"/>
      <c r="F1" s="925"/>
      <c r="G1" s="925"/>
      <c r="H1" s="925"/>
      <c r="I1" s="925"/>
      <c r="J1" s="925"/>
    </row>
    <row r="3" spans="1:12">
      <c r="D3" s="924" t="str">
        <f>'Sch 1'!$B$7</f>
        <v>Democracy Prep Agassi Campus</v>
      </c>
      <c r="E3" s="924"/>
      <c r="F3" s="924"/>
      <c r="G3" s="924"/>
      <c r="H3" s="924"/>
      <c r="I3" s="924"/>
      <c r="J3" s="924"/>
    </row>
    <row r="5" spans="1:12">
      <c r="A5" s="502"/>
      <c r="B5" s="502"/>
      <c r="C5" s="502"/>
      <c r="D5" s="503"/>
      <c r="E5" s="504">
        <v>-1</v>
      </c>
      <c r="F5" s="505">
        <v>-2</v>
      </c>
      <c r="G5" s="506">
        <v>-3</v>
      </c>
      <c r="H5" s="504">
        <v>-4</v>
      </c>
      <c r="I5" s="504">
        <v>-5</v>
      </c>
      <c r="J5" s="506">
        <v>-6</v>
      </c>
    </row>
    <row r="6" spans="1:12">
      <c r="A6" s="507"/>
      <c r="B6" s="507"/>
      <c r="C6" s="507"/>
      <c r="D6" s="508"/>
      <c r="E6" s="508"/>
      <c r="F6" s="509" t="s">
        <v>83</v>
      </c>
      <c r="G6" s="921" t="str">
        <f>"BUDGET YEAR ENDING "&amp;TEXT('Form 1'!$C$138,"mm/dd/yy")</f>
        <v>BUDGET YEAR ENDING 06/30/27</v>
      </c>
      <c r="H6" s="922"/>
      <c r="I6" s="922"/>
      <c r="J6" s="923"/>
    </row>
    <row r="7" spans="1:12" ht="15">
      <c r="A7" s="507"/>
      <c r="B7" s="507"/>
      <c r="C7" s="507"/>
      <c r="D7" s="508"/>
      <c r="E7" s="510" t="s">
        <v>323</v>
      </c>
      <c r="F7" s="510" t="s">
        <v>324</v>
      </c>
      <c r="G7" s="558"/>
      <c r="H7" s="512"/>
      <c r="I7" s="511"/>
      <c r="J7" s="512"/>
    </row>
    <row r="8" spans="1:12" ht="16">
      <c r="A8" s="507"/>
      <c r="B8" s="513" t="s">
        <v>431</v>
      </c>
      <c r="C8" s="514"/>
      <c r="D8" s="508"/>
      <c r="E8" s="510" t="s">
        <v>325</v>
      </c>
      <c r="F8" s="510" t="s">
        <v>325</v>
      </c>
      <c r="G8" s="515" t="str">
        <f>REF!$F$3</f>
        <v>TENTATIVE</v>
      </c>
      <c r="H8" s="516" t="str">
        <f>REF!$F$4</f>
        <v>FINAL</v>
      </c>
      <c r="I8" s="515" t="str">
        <f>REF!$F$5</f>
        <v>AMENDMENT 1</v>
      </c>
      <c r="J8" s="516" t="str">
        <f>REF!$F$6</f>
        <v>AMENDMENT 2</v>
      </c>
    </row>
    <row r="9" spans="1:12" s="22" customFormat="1" ht="18" customHeight="1">
      <c r="A9" s="517"/>
      <c r="B9" s="928"/>
      <c r="C9" s="928"/>
      <c r="D9" s="929"/>
      <c r="E9" s="518">
        <f>'Form 1'!$C$129</f>
        <v>45838</v>
      </c>
      <c r="F9" s="518">
        <f>'Form 1'!$C$133</f>
        <v>46203</v>
      </c>
      <c r="G9" s="519" t="s">
        <v>326</v>
      </c>
      <c r="H9" s="520" t="s">
        <v>326</v>
      </c>
      <c r="I9" s="519" t="s">
        <v>326</v>
      </c>
      <c r="J9" s="520" t="s">
        <v>326</v>
      </c>
    </row>
    <row r="10" spans="1:12" ht="18.75" customHeight="1">
      <c r="A10" s="559" t="s">
        <v>438</v>
      </c>
      <c r="B10" s="559"/>
      <c r="C10" s="560" t="s">
        <v>459</v>
      </c>
      <c r="D10" s="578"/>
      <c r="E10" s="336"/>
      <c r="F10" s="336"/>
      <c r="G10" s="336"/>
      <c r="H10" s="337"/>
      <c r="I10" s="712"/>
      <c r="J10" s="337"/>
      <c r="L10" s="432" t="s">
        <v>974</v>
      </c>
    </row>
    <row r="11" spans="1:12">
      <c r="A11" s="399"/>
      <c r="B11" s="399" t="s">
        <v>327</v>
      </c>
      <c r="C11" s="399"/>
      <c r="D11" s="402" t="s">
        <v>436</v>
      </c>
      <c r="E11" s="341"/>
      <c r="F11" s="341"/>
      <c r="G11" s="341"/>
      <c r="H11" s="342"/>
      <c r="I11" s="345"/>
      <c r="J11" s="342"/>
    </row>
    <row r="12" spans="1:12">
      <c r="A12" s="399"/>
      <c r="B12" s="399"/>
      <c r="C12" s="399" t="s">
        <v>147</v>
      </c>
      <c r="D12" s="402" t="s">
        <v>437</v>
      </c>
      <c r="E12" s="376">
        <f>587405-250789</f>
        <v>336616</v>
      </c>
      <c r="F12" s="376">
        <v>681739</v>
      </c>
      <c r="G12" s="376">
        <v>391335</v>
      </c>
      <c r="H12" s="377"/>
      <c r="I12" s="495"/>
      <c r="J12" s="377"/>
    </row>
    <row r="13" spans="1:12">
      <c r="A13" s="399"/>
      <c r="B13" s="399"/>
      <c r="C13" s="399" t="s">
        <v>438</v>
      </c>
      <c r="D13" s="402" t="s">
        <v>439</v>
      </c>
      <c r="E13" s="376">
        <f>12300+210000-97752</f>
        <v>124548</v>
      </c>
      <c r="F13" s="376">
        <v>252243</v>
      </c>
      <c r="G13" s="376">
        <v>144793</v>
      </c>
      <c r="H13" s="377"/>
      <c r="I13" s="495"/>
      <c r="J13" s="377"/>
    </row>
    <row r="14" spans="1:12">
      <c r="A14" s="399"/>
      <c r="B14" s="399"/>
      <c r="C14" s="399" t="s">
        <v>440</v>
      </c>
      <c r="D14" s="402"/>
      <c r="E14" s="376"/>
      <c r="F14" s="376"/>
      <c r="G14" s="376"/>
      <c r="H14" s="377"/>
      <c r="I14" s="495"/>
      <c r="J14" s="377"/>
    </row>
    <row r="15" spans="1:12">
      <c r="A15" s="399"/>
      <c r="B15" s="399"/>
      <c r="C15" s="399" t="s">
        <v>441</v>
      </c>
      <c r="D15" s="402" t="s">
        <v>442</v>
      </c>
      <c r="E15" s="376"/>
      <c r="F15" s="376"/>
      <c r="G15" s="376"/>
      <c r="H15" s="377"/>
      <c r="I15" s="495"/>
      <c r="J15" s="377"/>
    </row>
    <row r="16" spans="1:12">
      <c r="A16" s="399"/>
      <c r="B16" s="399"/>
      <c r="C16" s="399" t="s">
        <v>443</v>
      </c>
      <c r="D16" s="402" t="s">
        <v>444</v>
      </c>
      <c r="E16" s="376"/>
      <c r="F16" s="376"/>
      <c r="G16" s="376"/>
      <c r="H16" s="377"/>
      <c r="I16" s="495"/>
      <c r="J16" s="377"/>
    </row>
    <row r="17" spans="1:12">
      <c r="A17" s="399"/>
      <c r="B17" s="399"/>
      <c r="C17" s="399" t="s">
        <v>445</v>
      </c>
      <c r="D17" s="402"/>
      <c r="E17" s="376"/>
      <c r="F17" s="376"/>
      <c r="G17" s="376"/>
      <c r="H17" s="377"/>
      <c r="I17" s="495"/>
      <c r="J17" s="377"/>
    </row>
    <row r="18" spans="1:12" ht="16">
      <c r="A18" s="399"/>
      <c r="B18" s="399" t="s">
        <v>446</v>
      </c>
      <c r="C18" s="399"/>
      <c r="D18" s="402" t="s">
        <v>447</v>
      </c>
      <c r="E18" s="341"/>
      <c r="F18" s="341"/>
      <c r="G18" s="341"/>
      <c r="H18" s="342"/>
      <c r="I18" s="345"/>
      <c r="J18" s="342"/>
      <c r="L18" s="579" t="s">
        <v>975</v>
      </c>
    </row>
    <row r="19" spans="1:12">
      <c r="A19" s="399"/>
      <c r="B19" s="399"/>
      <c r="C19" s="399" t="s">
        <v>147</v>
      </c>
      <c r="D19" s="402" t="s">
        <v>437</v>
      </c>
      <c r="E19" s="376"/>
      <c r="F19" s="376"/>
      <c r="G19" s="376"/>
      <c r="H19" s="377"/>
      <c r="I19" s="495"/>
      <c r="J19" s="377"/>
    </row>
    <row r="20" spans="1:12">
      <c r="A20" s="399"/>
      <c r="B20" s="399"/>
      <c r="C20" s="399" t="s">
        <v>438</v>
      </c>
      <c r="D20" s="402" t="s">
        <v>439</v>
      </c>
      <c r="E20" s="376"/>
      <c r="F20" s="376"/>
      <c r="G20" s="376"/>
      <c r="H20" s="377"/>
      <c r="I20" s="495"/>
      <c r="J20" s="377"/>
    </row>
    <row r="21" spans="1:12">
      <c r="A21" s="399"/>
      <c r="B21" s="399"/>
      <c r="C21" s="399" t="s">
        <v>440</v>
      </c>
      <c r="D21" s="402"/>
      <c r="E21" s="376"/>
      <c r="F21" s="376"/>
      <c r="G21" s="376"/>
      <c r="H21" s="377"/>
      <c r="I21" s="495"/>
      <c r="J21" s="377"/>
    </row>
    <row r="22" spans="1:12">
      <c r="A22" s="399"/>
      <c r="B22" s="399"/>
      <c r="C22" s="399" t="s">
        <v>441</v>
      </c>
      <c r="D22" s="402" t="s">
        <v>442</v>
      </c>
      <c r="E22" s="376"/>
      <c r="F22" s="376"/>
      <c r="G22" s="376"/>
      <c r="H22" s="377"/>
      <c r="I22" s="495"/>
      <c r="J22" s="377"/>
    </row>
    <row r="23" spans="1:12">
      <c r="A23" s="399"/>
      <c r="B23" s="399"/>
      <c r="C23" s="399" t="s">
        <v>443</v>
      </c>
      <c r="D23" s="402" t="s">
        <v>444</v>
      </c>
      <c r="E23" s="376"/>
      <c r="F23" s="376"/>
      <c r="G23" s="376"/>
      <c r="H23" s="377"/>
      <c r="I23" s="495"/>
      <c r="J23" s="377"/>
    </row>
    <row r="24" spans="1:12">
      <c r="A24" s="399"/>
      <c r="B24" s="399"/>
      <c r="C24" s="399" t="s">
        <v>445</v>
      </c>
      <c r="D24" s="402"/>
      <c r="E24" s="376"/>
      <c r="F24" s="376"/>
      <c r="G24" s="376"/>
      <c r="H24" s="377"/>
      <c r="I24" s="495"/>
      <c r="J24" s="377"/>
    </row>
    <row r="25" spans="1:12" ht="16">
      <c r="A25" s="399"/>
      <c r="B25" s="399" t="s">
        <v>449</v>
      </c>
      <c r="C25" s="399"/>
      <c r="D25" s="402" t="s">
        <v>450</v>
      </c>
      <c r="E25" s="341"/>
      <c r="F25" s="341"/>
      <c r="G25" s="341"/>
      <c r="H25" s="342"/>
      <c r="I25" s="345"/>
      <c r="J25" s="342"/>
      <c r="L25" s="580" t="s">
        <v>977</v>
      </c>
    </row>
    <row r="26" spans="1:12">
      <c r="A26" s="399"/>
      <c r="B26" s="399"/>
      <c r="C26" s="399" t="s">
        <v>147</v>
      </c>
      <c r="D26" s="402" t="s">
        <v>437</v>
      </c>
      <c r="E26" s="376"/>
      <c r="F26" s="376"/>
      <c r="G26" s="376"/>
      <c r="H26" s="377"/>
      <c r="I26" s="495"/>
      <c r="J26" s="377"/>
    </row>
    <row r="27" spans="1:12">
      <c r="A27" s="399"/>
      <c r="B27" s="399"/>
      <c r="C27" s="399" t="s">
        <v>438</v>
      </c>
      <c r="D27" s="402" t="s">
        <v>439</v>
      </c>
      <c r="E27" s="376"/>
      <c r="F27" s="376"/>
      <c r="G27" s="376"/>
      <c r="H27" s="377"/>
      <c r="I27" s="495"/>
      <c r="J27" s="377"/>
    </row>
    <row r="28" spans="1:12">
      <c r="A28" s="399"/>
      <c r="B28" s="399"/>
      <c r="C28" s="399" t="s">
        <v>440</v>
      </c>
      <c r="D28" s="402"/>
      <c r="E28" s="376"/>
      <c r="F28" s="376"/>
      <c r="G28" s="376"/>
      <c r="H28" s="377"/>
      <c r="I28" s="495"/>
      <c r="J28" s="377"/>
    </row>
    <row r="29" spans="1:12">
      <c r="A29" s="399"/>
      <c r="B29" s="399"/>
      <c r="C29" s="399" t="s">
        <v>441</v>
      </c>
      <c r="D29" s="402" t="s">
        <v>442</v>
      </c>
      <c r="E29" s="376"/>
      <c r="F29" s="376"/>
      <c r="G29" s="376"/>
      <c r="H29" s="377"/>
      <c r="I29" s="495"/>
      <c r="J29" s="377"/>
    </row>
    <row r="30" spans="1:12">
      <c r="A30" s="399"/>
      <c r="B30" s="399"/>
      <c r="C30" s="399" t="s">
        <v>443</v>
      </c>
      <c r="D30" s="402" t="s">
        <v>444</v>
      </c>
      <c r="E30" s="376"/>
      <c r="F30" s="376"/>
      <c r="G30" s="376"/>
      <c r="H30" s="377"/>
      <c r="I30" s="495"/>
      <c r="J30" s="377"/>
    </row>
    <row r="31" spans="1:12">
      <c r="A31" s="399"/>
      <c r="B31" s="399"/>
      <c r="C31" s="399" t="s">
        <v>445</v>
      </c>
      <c r="D31" s="402"/>
      <c r="E31" s="376"/>
      <c r="F31" s="376"/>
      <c r="G31" s="376"/>
      <c r="H31" s="377"/>
      <c r="I31" s="495"/>
      <c r="J31" s="377"/>
    </row>
    <row r="32" spans="1:12" ht="16">
      <c r="A32" s="399"/>
      <c r="B32" s="399" t="s">
        <v>461</v>
      </c>
      <c r="C32" s="399"/>
      <c r="D32" s="402" t="s">
        <v>462</v>
      </c>
      <c r="E32" s="341"/>
      <c r="F32" s="341"/>
      <c r="G32" s="341"/>
      <c r="H32" s="342"/>
      <c r="I32" s="345"/>
      <c r="J32" s="342"/>
      <c r="L32" s="580"/>
    </row>
    <row r="33" spans="1:12">
      <c r="A33" s="399"/>
      <c r="B33" s="399"/>
      <c r="C33" s="399" t="s">
        <v>147</v>
      </c>
      <c r="D33" s="402" t="s">
        <v>437</v>
      </c>
      <c r="E33" s="376"/>
      <c r="F33" s="376"/>
      <c r="G33" s="376"/>
      <c r="H33" s="377"/>
      <c r="I33" s="495"/>
      <c r="J33" s="377"/>
    </row>
    <row r="34" spans="1:12">
      <c r="A34" s="399"/>
      <c r="B34" s="399"/>
      <c r="C34" s="399" t="s">
        <v>438</v>
      </c>
      <c r="D34" s="402" t="s">
        <v>439</v>
      </c>
      <c r="E34" s="376"/>
      <c r="F34" s="376"/>
      <c r="G34" s="376"/>
      <c r="H34" s="377"/>
      <c r="I34" s="495"/>
      <c r="J34" s="377"/>
    </row>
    <row r="35" spans="1:12">
      <c r="A35" s="399"/>
      <c r="B35" s="399"/>
      <c r="C35" s="399" t="s">
        <v>440</v>
      </c>
      <c r="D35" s="402"/>
      <c r="E35" s="376"/>
      <c r="F35" s="376"/>
      <c r="G35" s="376"/>
      <c r="H35" s="377"/>
      <c r="I35" s="495"/>
      <c r="J35" s="377"/>
    </row>
    <row r="36" spans="1:12">
      <c r="A36" s="399"/>
      <c r="B36" s="399"/>
      <c r="C36" s="399" t="s">
        <v>441</v>
      </c>
      <c r="D36" s="402" t="s">
        <v>442</v>
      </c>
      <c r="E36" s="376"/>
      <c r="F36" s="376"/>
      <c r="G36" s="376"/>
      <c r="H36" s="377"/>
      <c r="I36" s="495"/>
      <c r="J36" s="377"/>
    </row>
    <row r="37" spans="1:12">
      <c r="A37" s="399"/>
      <c r="B37" s="399"/>
      <c r="C37" s="399" t="s">
        <v>443</v>
      </c>
      <c r="D37" s="402" t="s">
        <v>444</v>
      </c>
      <c r="E37" s="376"/>
      <c r="F37" s="376"/>
      <c r="G37" s="376"/>
      <c r="H37" s="377"/>
      <c r="I37" s="495"/>
      <c r="J37" s="377"/>
    </row>
    <row r="38" spans="1:12">
      <c r="A38" s="399"/>
      <c r="B38" s="399"/>
      <c r="C38" s="399" t="s">
        <v>445</v>
      </c>
      <c r="D38" s="402"/>
      <c r="E38" s="376"/>
      <c r="F38" s="376"/>
      <c r="G38" s="376"/>
      <c r="H38" s="377"/>
      <c r="I38" s="495"/>
      <c r="J38" s="377"/>
    </row>
    <row r="39" spans="1:12" ht="16">
      <c r="A39" s="399"/>
      <c r="B39" s="399" t="s">
        <v>463</v>
      </c>
      <c r="C39" s="399"/>
      <c r="D39" s="402" t="s">
        <v>464</v>
      </c>
      <c r="E39" s="341"/>
      <c r="F39" s="341"/>
      <c r="G39" s="341"/>
      <c r="H39" s="342"/>
      <c r="I39" s="345"/>
      <c r="J39" s="342"/>
      <c r="L39" s="580"/>
    </row>
    <row r="40" spans="1:12">
      <c r="A40" s="399"/>
      <c r="B40" s="399"/>
      <c r="C40" s="399" t="s">
        <v>147</v>
      </c>
      <c r="D40" s="402" t="s">
        <v>437</v>
      </c>
      <c r="E40" s="376"/>
      <c r="F40" s="376"/>
      <c r="G40" s="376"/>
      <c r="H40" s="377"/>
      <c r="I40" s="495"/>
      <c r="J40" s="377"/>
    </row>
    <row r="41" spans="1:12">
      <c r="A41" s="399"/>
      <c r="B41" s="399"/>
      <c r="C41" s="399" t="s">
        <v>438</v>
      </c>
      <c r="D41" s="402" t="s">
        <v>439</v>
      </c>
      <c r="E41" s="376"/>
      <c r="F41" s="376"/>
      <c r="G41" s="376"/>
      <c r="H41" s="377"/>
      <c r="I41" s="495"/>
      <c r="J41" s="377"/>
    </row>
    <row r="42" spans="1:12">
      <c r="A42" s="399"/>
      <c r="B42" s="399"/>
      <c r="C42" s="399" t="s">
        <v>440</v>
      </c>
      <c r="D42" s="402"/>
      <c r="E42" s="376"/>
      <c r="F42" s="376"/>
      <c r="G42" s="376"/>
      <c r="H42" s="377"/>
      <c r="I42" s="495"/>
      <c r="J42" s="377"/>
    </row>
    <row r="43" spans="1:12">
      <c r="A43" s="399"/>
      <c r="B43" s="399"/>
      <c r="C43" s="399" t="s">
        <v>441</v>
      </c>
      <c r="D43" s="402" t="s">
        <v>442</v>
      </c>
      <c r="E43" s="376"/>
      <c r="F43" s="376"/>
      <c r="G43" s="376"/>
      <c r="H43" s="377"/>
      <c r="I43" s="495"/>
      <c r="J43" s="377"/>
    </row>
    <row r="44" spans="1:12">
      <c r="A44" s="399"/>
      <c r="B44" s="399"/>
      <c r="C44" s="399" t="s">
        <v>443</v>
      </c>
      <c r="D44" s="402" t="s">
        <v>444</v>
      </c>
      <c r="E44" s="376"/>
      <c r="F44" s="376"/>
      <c r="G44" s="376"/>
      <c r="H44" s="377"/>
      <c r="I44" s="495"/>
      <c r="J44" s="377"/>
    </row>
    <row r="45" spans="1:12">
      <c r="A45" s="399"/>
      <c r="B45" s="399"/>
      <c r="C45" s="399" t="s">
        <v>445</v>
      </c>
      <c r="D45" s="402"/>
      <c r="E45" s="376"/>
      <c r="F45" s="376"/>
      <c r="G45" s="376"/>
      <c r="H45" s="377"/>
      <c r="I45" s="495"/>
      <c r="J45" s="377"/>
    </row>
    <row r="46" spans="1:12">
      <c r="A46" s="423"/>
      <c r="B46" s="399" t="s">
        <v>451</v>
      </c>
      <c r="C46" s="399"/>
      <c r="D46" s="402" t="s">
        <v>452</v>
      </c>
      <c r="E46" s="341"/>
      <c r="F46" s="341"/>
      <c r="G46" s="341"/>
      <c r="H46" s="342"/>
      <c r="I46" s="345"/>
      <c r="J46" s="342"/>
    </row>
    <row r="47" spans="1:12">
      <c r="A47" s="399"/>
      <c r="B47" s="399"/>
      <c r="C47" s="399" t="s">
        <v>147</v>
      </c>
      <c r="D47" s="402" t="s">
        <v>437</v>
      </c>
      <c r="E47" s="376"/>
      <c r="F47" s="376"/>
      <c r="G47" s="376"/>
      <c r="H47" s="377"/>
      <c r="I47" s="495"/>
      <c r="J47" s="377"/>
    </row>
    <row r="48" spans="1:12">
      <c r="A48" s="399"/>
      <c r="B48" s="399"/>
      <c r="C48" s="399" t="s">
        <v>438</v>
      </c>
      <c r="D48" s="402" t="s">
        <v>439</v>
      </c>
      <c r="E48" s="376"/>
      <c r="F48" s="376"/>
      <c r="G48" s="376"/>
      <c r="H48" s="377"/>
      <c r="I48" s="495"/>
      <c r="J48" s="377"/>
    </row>
    <row r="49" spans="1:12">
      <c r="A49" s="399"/>
      <c r="B49" s="399"/>
      <c r="C49" s="399" t="s">
        <v>440</v>
      </c>
      <c r="D49" s="402"/>
      <c r="E49" s="376"/>
      <c r="F49" s="376"/>
      <c r="G49" s="376"/>
      <c r="H49" s="377"/>
      <c r="I49" s="495"/>
      <c r="J49" s="377"/>
    </row>
    <row r="50" spans="1:12">
      <c r="A50" s="399"/>
      <c r="B50" s="399"/>
      <c r="C50" s="399" t="s">
        <v>441</v>
      </c>
      <c r="D50" s="402" t="s">
        <v>442</v>
      </c>
      <c r="E50" s="376"/>
      <c r="F50" s="376"/>
      <c r="G50" s="376"/>
      <c r="H50" s="377"/>
      <c r="I50" s="495"/>
      <c r="J50" s="377"/>
    </row>
    <row r="51" spans="1:12">
      <c r="A51" s="399"/>
      <c r="B51" s="399"/>
      <c r="C51" s="399" t="s">
        <v>443</v>
      </c>
      <c r="D51" s="402" t="s">
        <v>444</v>
      </c>
      <c r="E51" s="376"/>
      <c r="F51" s="376"/>
      <c r="G51" s="376"/>
      <c r="H51" s="377"/>
      <c r="I51" s="495"/>
      <c r="J51" s="377"/>
    </row>
    <row r="52" spans="1:12">
      <c r="A52" s="399"/>
      <c r="B52" s="399"/>
      <c r="C52" s="399" t="s">
        <v>445</v>
      </c>
      <c r="D52" s="402"/>
      <c r="E52" s="376"/>
      <c r="F52" s="376"/>
      <c r="G52" s="376"/>
      <c r="H52" s="377"/>
      <c r="I52" s="495"/>
      <c r="J52" s="377"/>
    </row>
    <row r="53" spans="1:12" ht="18.75" customHeight="1" thickBot="1">
      <c r="A53" s="442" t="s">
        <v>438</v>
      </c>
      <c r="B53" s="443"/>
      <c r="C53" s="442" t="s">
        <v>465</v>
      </c>
      <c r="D53" s="444"/>
      <c r="E53" s="522">
        <f>SUM(E11:E52)</f>
        <v>461164</v>
      </c>
      <c r="F53" s="522">
        <f t="shared" ref="F53:J53" si="0">SUM(F11:F52)</f>
        <v>933982</v>
      </c>
      <c r="G53" s="522">
        <f t="shared" si="0"/>
        <v>536128</v>
      </c>
      <c r="H53" s="710">
        <f t="shared" si="0"/>
        <v>0</v>
      </c>
      <c r="I53" s="523">
        <f t="shared" si="0"/>
        <v>0</v>
      </c>
      <c r="J53" s="522">
        <f t="shared" si="0"/>
        <v>0</v>
      </c>
    </row>
    <row r="54" spans="1:12" ht="18.75" customHeight="1" thickTop="1">
      <c r="A54" s="559" t="s">
        <v>466</v>
      </c>
      <c r="B54" s="584"/>
      <c r="C54" s="585" t="s">
        <v>467</v>
      </c>
      <c r="D54" s="586"/>
      <c r="E54" s="336"/>
      <c r="F54" s="336"/>
      <c r="G54" s="336"/>
      <c r="H54" s="337"/>
      <c r="I54" s="705"/>
      <c r="J54" s="337"/>
      <c r="L54" s="6" t="s">
        <v>460</v>
      </c>
    </row>
    <row r="55" spans="1:12">
      <c r="A55" s="399"/>
      <c r="B55" s="399" t="s">
        <v>327</v>
      </c>
      <c r="C55" s="399"/>
      <c r="D55" s="402" t="s">
        <v>436</v>
      </c>
      <c r="E55" s="345"/>
      <c r="F55" s="341"/>
      <c r="G55" s="341"/>
      <c r="H55" s="342"/>
      <c r="I55" s="345"/>
      <c r="J55" s="342"/>
    </row>
    <row r="56" spans="1:12">
      <c r="A56" s="399"/>
      <c r="B56" s="399"/>
      <c r="C56" s="399" t="s">
        <v>147</v>
      </c>
      <c r="D56" s="402" t="s">
        <v>437</v>
      </c>
      <c r="E56" s="376"/>
      <c r="F56" s="376"/>
      <c r="G56" s="376"/>
      <c r="H56" s="377"/>
      <c r="I56" s="495"/>
      <c r="J56" s="377"/>
    </row>
    <row r="57" spans="1:12">
      <c r="A57" s="399"/>
      <c r="B57" s="399"/>
      <c r="C57" s="399" t="s">
        <v>438</v>
      </c>
      <c r="D57" s="402" t="s">
        <v>439</v>
      </c>
      <c r="E57" s="376"/>
      <c r="F57" s="376"/>
      <c r="G57" s="376"/>
      <c r="H57" s="377"/>
      <c r="I57" s="495"/>
      <c r="J57" s="377"/>
    </row>
    <row r="58" spans="1:12">
      <c r="A58" s="399"/>
      <c r="B58" s="399"/>
      <c r="C58" s="399" t="s">
        <v>440</v>
      </c>
      <c r="D58" s="402"/>
      <c r="E58" s="376"/>
      <c r="F58" s="376"/>
      <c r="G58" s="376"/>
      <c r="H58" s="377"/>
      <c r="I58" s="495"/>
      <c r="J58" s="377"/>
    </row>
    <row r="59" spans="1:12">
      <c r="A59" s="399"/>
      <c r="B59" s="399"/>
      <c r="C59" s="399" t="s">
        <v>441</v>
      </c>
      <c r="D59" s="402" t="s">
        <v>442</v>
      </c>
      <c r="E59" s="376"/>
      <c r="F59" s="376"/>
      <c r="G59" s="376"/>
      <c r="H59" s="377"/>
      <c r="I59" s="495"/>
      <c r="J59" s="377"/>
    </row>
    <row r="60" spans="1:12">
      <c r="A60" s="399"/>
      <c r="B60" s="399"/>
      <c r="C60" s="399" t="s">
        <v>443</v>
      </c>
      <c r="D60" s="402" t="s">
        <v>444</v>
      </c>
      <c r="E60" s="376"/>
      <c r="F60" s="376"/>
      <c r="G60" s="376"/>
      <c r="H60" s="377"/>
      <c r="I60" s="495"/>
      <c r="J60" s="377"/>
    </row>
    <row r="61" spans="1:12">
      <c r="A61" s="399"/>
      <c r="B61" s="399"/>
      <c r="C61" s="399" t="s">
        <v>445</v>
      </c>
      <c r="D61" s="402"/>
      <c r="E61" s="376"/>
      <c r="F61" s="376"/>
      <c r="G61" s="376"/>
      <c r="H61" s="377"/>
      <c r="I61" s="495"/>
      <c r="J61" s="377"/>
    </row>
    <row r="62" spans="1:12">
      <c r="A62" s="399"/>
      <c r="B62" s="399" t="s">
        <v>446</v>
      </c>
      <c r="C62" s="399"/>
      <c r="D62" s="402" t="s">
        <v>447</v>
      </c>
      <c r="E62" s="341"/>
      <c r="F62" s="341"/>
      <c r="G62" s="341"/>
      <c r="H62" s="342"/>
      <c r="I62" s="345"/>
      <c r="J62" s="342"/>
    </row>
    <row r="63" spans="1:12">
      <c r="A63" s="399"/>
      <c r="B63" s="399"/>
      <c r="C63" s="399" t="s">
        <v>147</v>
      </c>
      <c r="D63" s="402" t="s">
        <v>437</v>
      </c>
      <c r="E63" s="376"/>
      <c r="F63" s="376"/>
      <c r="G63" s="376"/>
      <c r="H63" s="377"/>
      <c r="I63" s="495"/>
      <c r="J63" s="377"/>
    </row>
    <row r="64" spans="1:12">
      <c r="A64" s="399"/>
      <c r="B64" s="399"/>
      <c r="C64" s="399" t="s">
        <v>438</v>
      </c>
      <c r="D64" s="402" t="s">
        <v>439</v>
      </c>
      <c r="E64" s="376"/>
      <c r="F64" s="376"/>
      <c r="G64" s="376"/>
      <c r="H64" s="377"/>
      <c r="I64" s="495"/>
      <c r="J64" s="377"/>
    </row>
    <row r="65" spans="1:12">
      <c r="A65" s="399"/>
      <c r="B65" s="399"/>
      <c r="C65" s="399" t="s">
        <v>440</v>
      </c>
      <c r="D65" s="402"/>
      <c r="E65" s="376"/>
      <c r="F65" s="376"/>
      <c r="G65" s="376"/>
      <c r="H65" s="377"/>
      <c r="I65" s="495"/>
      <c r="J65" s="377"/>
    </row>
    <row r="66" spans="1:12">
      <c r="A66" s="399"/>
      <c r="B66" s="399"/>
      <c r="C66" s="399" t="s">
        <v>441</v>
      </c>
      <c r="D66" s="402" t="s">
        <v>442</v>
      </c>
      <c r="E66" s="376"/>
      <c r="F66" s="376"/>
      <c r="G66" s="376"/>
      <c r="H66" s="377"/>
      <c r="I66" s="495"/>
      <c r="J66" s="377"/>
    </row>
    <row r="67" spans="1:12">
      <c r="A67" s="399"/>
      <c r="B67" s="399"/>
      <c r="C67" s="399" t="s">
        <v>443</v>
      </c>
      <c r="D67" s="402" t="s">
        <v>444</v>
      </c>
      <c r="E67" s="376"/>
      <c r="F67" s="376"/>
      <c r="G67" s="376"/>
      <c r="H67" s="377"/>
      <c r="I67" s="495"/>
      <c r="J67" s="377"/>
    </row>
    <row r="68" spans="1:12">
      <c r="A68" s="399"/>
      <c r="B68" s="399"/>
      <c r="C68" s="399" t="s">
        <v>445</v>
      </c>
      <c r="D68" s="402"/>
      <c r="E68" s="376"/>
      <c r="F68" s="376"/>
      <c r="G68" s="376"/>
      <c r="H68" s="377"/>
      <c r="I68" s="495"/>
      <c r="J68" s="377"/>
    </row>
    <row r="69" spans="1:12">
      <c r="A69" s="399"/>
      <c r="B69" s="399" t="s">
        <v>449</v>
      </c>
      <c r="C69" s="399"/>
      <c r="D69" s="402" t="s">
        <v>450</v>
      </c>
      <c r="E69" s="341"/>
      <c r="F69" s="341"/>
      <c r="G69" s="341"/>
      <c r="H69" s="342"/>
      <c r="I69" s="345"/>
      <c r="J69" s="342"/>
    </row>
    <row r="70" spans="1:12">
      <c r="A70" s="399"/>
      <c r="B70" s="399"/>
      <c r="C70" s="399" t="s">
        <v>147</v>
      </c>
      <c r="D70" s="402" t="s">
        <v>437</v>
      </c>
      <c r="E70" s="376"/>
      <c r="F70" s="376"/>
      <c r="G70" s="376"/>
      <c r="H70" s="377"/>
      <c r="I70" s="495"/>
      <c r="J70" s="377"/>
    </row>
    <row r="71" spans="1:12">
      <c r="A71" s="399"/>
      <c r="B71" s="399"/>
      <c r="C71" s="399" t="s">
        <v>438</v>
      </c>
      <c r="D71" s="402" t="s">
        <v>439</v>
      </c>
      <c r="E71" s="376"/>
      <c r="F71" s="376"/>
      <c r="G71" s="376"/>
      <c r="H71" s="377"/>
      <c r="I71" s="495"/>
      <c r="J71" s="377"/>
    </row>
    <row r="72" spans="1:12">
      <c r="A72" s="399"/>
      <c r="B72" s="399"/>
      <c r="C72" s="399" t="s">
        <v>440</v>
      </c>
      <c r="D72" s="402"/>
      <c r="E72" s="376"/>
      <c r="F72" s="376"/>
      <c r="G72" s="376"/>
      <c r="H72" s="377"/>
      <c r="I72" s="495"/>
      <c r="J72" s="377"/>
    </row>
    <row r="73" spans="1:12">
      <c r="A73" s="399"/>
      <c r="B73" s="399"/>
      <c r="C73" s="399" t="s">
        <v>441</v>
      </c>
      <c r="D73" s="402" t="s">
        <v>442</v>
      </c>
      <c r="E73" s="376"/>
      <c r="F73" s="376"/>
      <c r="G73" s="376"/>
      <c r="H73" s="377"/>
      <c r="I73" s="495"/>
      <c r="J73" s="377"/>
    </row>
    <row r="74" spans="1:12">
      <c r="A74" s="399"/>
      <c r="B74" s="399"/>
      <c r="C74" s="399" t="s">
        <v>443</v>
      </c>
      <c r="D74" s="402" t="s">
        <v>444</v>
      </c>
      <c r="E74" s="376"/>
      <c r="F74" s="376"/>
      <c r="G74" s="376"/>
      <c r="H74" s="377"/>
      <c r="I74" s="495"/>
      <c r="J74" s="377"/>
    </row>
    <row r="75" spans="1:12">
      <c r="A75" s="399"/>
      <c r="B75" s="399"/>
      <c r="C75" s="399" t="s">
        <v>445</v>
      </c>
      <c r="D75" s="402"/>
      <c r="E75" s="376"/>
      <c r="F75" s="376"/>
      <c r="G75" s="376"/>
      <c r="H75" s="377"/>
      <c r="I75" s="495"/>
      <c r="J75" s="377"/>
    </row>
    <row r="76" spans="1:12" ht="16">
      <c r="A76" s="399"/>
      <c r="B76" s="399" t="s">
        <v>461</v>
      </c>
      <c r="C76" s="399"/>
      <c r="D76" s="402" t="s">
        <v>462</v>
      </c>
      <c r="E76" s="341"/>
      <c r="F76" s="341"/>
      <c r="G76" s="341"/>
      <c r="H76" s="342"/>
      <c r="I76" s="345"/>
      <c r="J76" s="342"/>
      <c r="L76" s="580"/>
    </row>
    <row r="77" spans="1:12">
      <c r="A77" s="399"/>
      <c r="B77" s="399"/>
      <c r="C77" s="399" t="s">
        <v>147</v>
      </c>
      <c r="D77" s="402" t="s">
        <v>437</v>
      </c>
      <c r="E77" s="376"/>
      <c r="F77" s="376"/>
      <c r="G77" s="376"/>
      <c r="H77" s="377"/>
      <c r="I77" s="495"/>
      <c r="J77" s="377"/>
    </row>
    <row r="78" spans="1:12">
      <c r="A78" s="399"/>
      <c r="B78" s="399"/>
      <c r="C78" s="399" t="s">
        <v>438</v>
      </c>
      <c r="D78" s="402" t="s">
        <v>439</v>
      </c>
      <c r="E78" s="376"/>
      <c r="F78" s="376"/>
      <c r="G78" s="376"/>
      <c r="H78" s="377"/>
      <c r="I78" s="495"/>
      <c r="J78" s="377"/>
    </row>
    <row r="79" spans="1:12">
      <c r="A79" s="399"/>
      <c r="B79" s="399"/>
      <c r="C79" s="399" t="s">
        <v>440</v>
      </c>
      <c r="D79" s="402"/>
      <c r="E79" s="376"/>
      <c r="F79" s="376"/>
      <c r="G79" s="376"/>
      <c r="H79" s="377"/>
      <c r="I79" s="495"/>
      <c r="J79" s="377"/>
    </row>
    <row r="80" spans="1:12">
      <c r="A80" s="399"/>
      <c r="B80" s="399"/>
      <c r="C80" s="399" t="s">
        <v>441</v>
      </c>
      <c r="D80" s="402" t="s">
        <v>442</v>
      </c>
      <c r="E80" s="376"/>
      <c r="F80" s="376"/>
      <c r="G80" s="376"/>
      <c r="H80" s="377"/>
      <c r="I80" s="495"/>
      <c r="J80" s="377"/>
    </row>
    <row r="81" spans="1:12">
      <c r="A81" s="399"/>
      <c r="B81" s="399"/>
      <c r="C81" s="399" t="s">
        <v>443</v>
      </c>
      <c r="D81" s="402" t="s">
        <v>444</v>
      </c>
      <c r="E81" s="376"/>
      <c r="F81" s="376"/>
      <c r="G81" s="376"/>
      <c r="H81" s="377"/>
      <c r="I81" s="495"/>
      <c r="J81" s="377"/>
    </row>
    <row r="82" spans="1:12">
      <c r="A82" s="399"/>
      <c r="B82" s="399"/>
      <c r="C82" s="399" t="s">
        <v>445</v>
      </c>
      <c r="D82" s="402"/>
      <c r="E82" s="376"/>
      <c r="F82" s="376"/>
      <c r="G82" s="376"/>
      <c r="H82" s="377"/>
      <c r="I82" s="495"/>
      <c r="J82" s="377"/>
    </row>
    <row r="83" spans="1:12" ht="16">
      <c r="A83" s="399"/>
      <c r="B83" s="399" t="s">
        <v>463</v>
      </c>
      <c r="C83" s="399"/>
      <c r="D83" s="402" t="s">
        <v>464</v>
      </c>
      <c r="E83" s="341"/>
      <c r="F83" s="341"/>
      <c r="G83" s="341"/>
      <c r="H83" s="342"/>
      <c r="I83" s="345"/>
      <c r="J83" s="342"/>
      <c r="L83" s="580"/>
    </row>
    <row r="84" spans="1:12">
      <c r="A84" s="399"/>
      <c r="B84" s="399"/>
      <c r="C84" s="399" t="s">
        <v>147</v>
      </c>
      <c r="D84" s="402" t="s">
        <v>437</v>
      </c>
      <c r="E84" s="376"/>
      <c r="F84" s="376"/>
      <c r="G84" s="376"/>
      <c r="H84" s="377"/>
      <c r="I84" s="495"/>
      <c r="J84" s="377"/>
    </row>
    <row r="85" spans="1:12">
      <c r="A85" s="399"/>
      <c r="B85" s="399"/>
      <c r="C85" s="399" t="s">
        <v>438</v>
      </c>
      <c r="D85" s="402" t="s">
        <v>439</v>
      </c>
      <c r="E85" s="376"/>
      <c r="F85" s="376"/>
      <c r="G85" s="376"/>
      <c r="H85" s="377"/>
      <c r="I85" s="495"/>
      <c r="J85" s="377"/>
    </row>
    <row r="86" spans="1:12">
      <c r="A86" s="399"/>
      <c r="B86" s="399"/>
      <c r="C86" s="399" t="s">
        <v>440</v>
      </c>
      <c r="D86" s="402"/>
      <c r="E86" s="376"/>
      <c r="F86" s="376"/>
      <c r="G86" s="376"/>
      <c r="H86" s="377"/>
      <c r="I86" s="495"/>
      <c r="J86" s="377"/>
    </row>
    <row r="87" spans="1:12">
      <c r="A87" s="399"/>
      <c r="B87" s="399"/>
      <c r="C87" s="399" t="s">
        <v>441</v>
      </c>
      <c r="D87" s="402" t="s">
        <v>442</v>
      </c>
      <c r="E87" s="376"/>
      <c r="F87" s="376"/>
      <c r="G87" s="376"/>
      <c r="H87" s="377"/>
      <c r="I87" s="495"/>
      <c r="J87" s="377"/>
    </row>
    <row r="88" spans="1:12">
      <c r="A88" s="399"/>
      <c r="B88" s="399"/>
      <c r="C88" s="399" t="s">
        <v>443</v>
      </c>
      <c r="D88" s="402" t="s">
        <v>444</v>
      </c>
      <c r="E88" s="376"/>
      <c r="F88" s="376"/>
      <c r="G88" s="376"/>
      <c r="H88" s="377"/>
      <c r="I88" s="495"/>
      <c r="J88" s="377"/>
    </row>
    <row r="89" spans="1:12">
      <c r="A89" s="399"/>
      <c r="B89" s="399"/>
      <c r="C89" s="399" t="s">
        <v>445</v>
      </c>
      <c r="D89" s="402"/>
      <c r="E89" s="376"/>
      <c r="F89" s="376"/>
      <c r="G89" s="376"/>
      <c r="H89" s="377"/>
      <c r="I89" s="495"/>
      <c r="J89" s="377"/>
    </row>
    <row r="90" spans="1:12">
      <c r="A90" s="423"/>
      <c r="B90" s="399" t="s">
        <v>451</v>
      </c>
      <c r="C90" s="399"/>
      <c r="D90" s="402" t="s">
        <v>452</v>
      </c>
      <c r="E90" s="338"/>
      <c r="F90" s="339"/>
      <c r="G90" s="339"/>
      <c r="H90" s="340"/>
      <c r="I90" s="338"/>
      <c r="J90" s="340"/>
    </row>
    <row r="91" spans="1:12">
      <c r="A91" s="399"/>
      <c r="B91" s="399"/>
      <c r="C91" s="399" t="s">
        <v>147</v>
      </c>
      <c r="D91" s="402" t="s">
        <v>437</v>
      </c>
      <c r="E91" s="376"/>
      <c r="F91" s="376"/>
      <c r="G91" s="376"/>
      <c r="H91" s="377"/>
      <c r="I91" s="495"/>
      <c r="J91" s="377"/>
    </row>
    <row r="92" spans="1:12">
      <c r="A92" s="399"/>
      <c r="B92" s="399"/>
      <c r="C92" s="399" t="s">
        <v>438</v>
      </c>
      <c r="D92" s="402" t="s">
        <v>439</v>
      </c>
      <c r="E92" s="376"/>
      <c r="F92" s="376"/>
      <c r="G92" s="376"/>
      <c r="H92" s="377"/>
      <c r="I92" s="495"/>
      <c r="J92" s="377"/>
    </row>
    <row r="93" spans="1:12">
      <c r="A93" s="399"/>
      <c r="B93" s="399"/>
      <c r="C93" s="399" t="s">
        <v>440</v>
      </c>
      <c r="D93" s="402"/>
      <c r="E93" s="376"/>
      <c r="F93" s="376"/>
      <c r="G93" s="376"/>
      <c r="H93" s="377"/>
      <c r="I93" s="495"/>
      <c r="J93" s="377"/>
    </row>
    <row r="94" spans="1:12">
      <c r="A94" s="399"/>
      <c r="B94" s="399"/>
      <c r="C94" s="399" t="s">
        <v>441</v>
      </c>
      <c r="D94" s="402" t="s">
        <v>442</v>
      </c>
      <c r="E94" s="376"/>
      <c r="F94" s="376"/>
      <c r="G94" s="376"/>
      <c r="H94" s="377"/>
      <c r="I94" s="495"/>
      <c r="J94" s="377"/>
    </row>
    <row r="95" spans="1:12">
      <c r="A95" s="399"/>
      <c r="B95" s="399"/>
      <c r="C95" s="399" t="s">
        <v>443</v>
      </c>
      <c r="D95" s="402" t="s">
        <v>444</v>
      </c>
      <c r="E95" s="376"/>
      <c r="F95" s="376"/>
      <c r="G95" s="376"/>
      <c r="H95" s="377"/>
      <c r="I95" s="495"/>
      <c r="J95" s="377"/>
    </row>
    <row r="96" spans="1:12">
      <c r="A96" s="399"/>
      <c r="B96" s="399"/>
      <c r="C96" s="399" t="s">
        <v>445</v>
      </c>
      <c r="D96" s="402"/>
      <c r="E96" s="376"/>
      <c r="F96" s="376"/>
      <c r="G96" s="376"/>
      <c r="H96" s="377"/>
      <c r="I96" s="495"/>
      <c r="J96" s="377"/>
    </row>
    <row r="97" spans="1:10" ht="21" customHeight="1" thickBot="1">
      <c r="A97" s="442" t="s">
        <v>468</v>
      </c>
      <c r="B97" s="443"/>
      <c r="C97" s="442"/>
      <c r="D97" s="444"/>
      <c r="E97" s="523">
        <f>SUM(E55:E96)</f>
        <v>0</v>
      </c>
      <c r="F97" s="523">
        <f>SUM(F55:F96)</f>
        <v>0</v>
      </c>
      <c r="G97" s="523">
        <f>SUM(G55:G96)</f>
        <v>0</v>
      </c>
      <c r="H97" s="711">
        <f>SUM(H55:H96)</f>
        <v>0</v>
      </c>
      <c r="I97" s="523">
        <f t="shared" ref="I97:J97" si="1">SUM(I55:I96)</f>
        <v>0</v>
      </c>
      <c r="J97" s="522">
        <f t="shared" si="1"/>
        <v>0</v>
      </c>
    </row>
    <row r="98" spans="1:10" ht="15" thickTop="1"/>
    <row r="99" spans="1:10">
      <c r="A99" s="6"/>
      <c r="B99" s="6"/>
      <c r="C99" s="6"/>
    </row>
    <row r="100" spans="1:10">
      <c r="A100" s="6"/>
      <c r="B100" s="6"/>
      <c r="C100" s="6"/>
    </row>
    <row r="101" spans="1:10" ht="14.25" customHeight="1">
      <c r="A101" s="6"/>
      <c r="B101" s="6"/>
      <c r="C101" s="6"/>
    </row>
    <row r="102" spans="1:10" ht="15.75" customHeight="1">
      <c r="A102" s="6"/>
      <c r="B102" s="6"/>
      <c r="C102" s="6"/>
    </row>
    <row r="104" spans="1:10">
      <c r="G104" s="1"/>
      <c r="H104" s="757"/>
      <c r="I104" s="757"/>
      <c r="J104" s="757" t="s">
        <v>30</v>
      </c>
    </row>
    <row r="105" spans="1:10">
      <c r="H105" s="159"/>
      <c r="I105" s="159"/>
      <c r="J105" s="159" t="s">
        <v>469</v>
      </c>
    </row>
  </sheetData>
  <sheetProtection algorithmName="SHA-512" hashValue="uSYiQ6opI1RT61PZZo/4AK+WKizNQPzX8arX9f7cT3UOzMfL4a4iE2e1KFdifmww0ZxFCq9W7XSQN/yObpUz9g==" saltValue="2SD7Xe6WECH8JW4xrcv1fA=="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48" orientation="portrait" r:id="rId1"/>
  <headerFooter alignWithMargins="0">
    <oddFooter>&amp;C&amp;8
Last Revised &amp;D</oddFooter>
  </headerFooter>
  <customProperties>
    <customPr name="DrillPoint.FROID" r:id="rId2"/>
    <customPr name="DrillPoint.Mode" r:id="rId3"/>
    <customPr name="DrillPoint.Subsheet" r:id="rId4"/>
  </customProperties>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5E72A-D620-4CD1-8163-087D9CF8BB41}">
  <sheetPr codeName="Sheet16">
    <tabColor rgb="FFFFFFCC"/>
    <pageSetUpPr fitToPage="1"/>
  </sheetPr>
  <dimension ref="A1:L105"/>
  <sheetViews>
    <sheetView zoomScale="80" zoomScaleNormal="80" workbookViewId="0">
      <selection activeCell="F17" sqref="F17"/>
    </sheetView>
  </sheetViews>
  <sheetFormatPr baseColWidth="10" defaultColWidth="9.1640625" defaultRowHeight="14"/>
  <cols>
    <col min="1" max="1" width="1.6640625" style="19" customWidth="1"/>
    <col min="2" max="2" width="2.5" style="19" customWidth="1"/>
    <col min="3" max="3" width="4.5" style="19" customWidth="1"/>
    <col min="4" max="4" width="33" style="6" customWidth="1"/>
    <col min="5" max="10" width="17.6640625" style="6" customWidth="1"/>
    <col min="11" max="16384" width="9.1640625" style="6"/>
  </cols>
  <sheetData>
    <row r="1" spans="1:12" ht="19">
      <c r="D1" s="925" t="s">
        <v>430</v>
      </c>
      <c r="E1" s="925"/>
      <c r="F1" s="925"/>
      <c r="G1" s="925"/>
      <c r="H1" s="925"/>
      <c r="I1" s="925"/>
      <c r="J1" s="925"/>
    </row>
    <row r="3" spans="1:12">
      <c r="D3" s="924" t="str">
        <f>'Sch 1'!$B$7</f>
        <v>Democracy Prep Agassi Campus</v>
      </c>
      <c r="E3" s="924"/>
      <c r="F3" s="924"/>
      <c r="G3" s="924"/>
      <c r="H3" s="924"/>
      <c r="I3" s="924"/>
      <c r="J3" s="924"/>
    </row>
    <row r="5" spans="1:12">
      <c r="A5" s="502"/>
      <c r="B5" s="502"/>
      <c r="C5" s="502"/>
      <c r="D5" s="503"/>
      <c r="E5" s="504">
        <v>-1</v>
      </c>
      <c r="F5" s="505">
        <v>-2</v>
      </c>
      <c r="G5" s="506">
        <v>-3</v>
      </c>
      <c r="H5" s="504">
        <v>-4</v>
      </c>
      <c r="I5" s="504">
        <v>-5</v>
      </c>
      <c r="J5" s="506">
        <v>-6</v>
      </c>
    </row>
    <row r="6" spans="1:12">
      <c r="A6" s="507"/>
      <c r="B6" s="507"/>
      <c r="C6" s="507"/>
      <c r="D6" s="508"/>
      <c r="E6" s="508"/>
      <c r="F6" s="509" t="s">
        <v>83</v>
      </c>
      <c r="G6" s="921" t="str">
        <f>"BUDGET YEAR ENDING "&amp;TEXT('Form 1'!$C$138,"mm/dd/yy")</f>
        <v>BUDGET YEAR ENDING 06/30/27</v>
      </c>
      <c r="H6" s="922"/>
      <c r="I6" s="922"/>
      <c r="J6" s="923"/>
    </row>
    <row r="7" spans="1:12" ht="15">
      <c r="A7" s="507"/>
      <c r="B7" s="507"/>
      <c r="C7" s="507"/>
      <c r="D7" s="508"/>
      <c r="E7" s="510" t="s">
        <v>323</v>
      </c>
      <c r="F7" s="510" t="s">
        <v>324</v>
      </c>
      <c r="G7" s="558"/>
      <c r="H7" s="512"/>
      <c r="I7" s="511"/>
      <c r="J7" s="512"/>
    </row>
    <row r="8" spans="1:12" ht="16">
      <c r="A8" s="507"/>
      <c r="B8" s="513" t="s">
        <v>431</v>
      </c>
      <c r="C8" s="514"/>
      <c r="D8" s="508"/>
      <c r="E8" s="510" t="s">
        <v>325</v>
      </c>
      <c r="F8" s="510" t="s">
        <v>325</v>
      </c>
      <c r="G8" s="515" t="str">
        <f>REF!$F$3</f>
        <v>TENTATIVE</v>
      </c>
      <c r="H8" s="516" t="str">
        <f>REF!$F$4</f>
        <v>FINAL</v>
      </c>
      <c r="I8" s="515" t="str">
        <f>REF!$F$5</f>
        <v>AMENDMENT 1</v>
      </c>
      <c r="J8" s="516" t="str">
        <f>REF!$F$6</f>
        <v>AMENDMENT 2</v>
      </c>
    </row>
    <row r="9" spans="1:12" s="22" customFormat="1" ht="18" customHeight="1">
      <c r="A9" s="517"/>
      <c r="B9" s="928"/>
      <c r="C9" s="928"/>
      <c r="D9" s="929"/>
      <c r="E9" s="518">
        <f>'Form 1'!$C$129</f>
        <v>45838</v>
      </c>
      <c r="F9" s="518">
        <f>'Form 1'!$C$133</f>
        <v>46203</v>
      </c>
      <c r="G9" s="519" t="s">
        <v>326</v>
      </c>
      <c r="H9" s="520" t="s">
        <v>326</v>
      </c>
      <c r="I9" s="519" t="s">
        <v>326</v>
      </c>
      <c r="J9" s="520" t="s">
        <v>326</v>
      </c>
    </row>
    <row r="10" spans="1:12" ht="15.75" customHeight="1">
      <c r="A10" s="559" t="s">
        <v>470</v>
      </c>
      <c r="B10" s="559"/>
      <c r="C10" s="560" t="s">
        <v>471</v>
      </c>
      <c r="D10" s="578"/>
      <c r="E10" s="336"/>
      <c r="F10" s="336"/>
      <c r="G10" s="336"/>
      <c r="H10" s="337"/>
      <c r="I10" s="712"/>
      <c r="J10" s="337"/>
      <c r="L10" s="432" t="s">
        <v>472</v>
      </c>
    </row>
    <row r="11" spans="1:12">
      <c r="A11" s="399"/>
      <c r="B11" s="399" t="s">
        <v>327</v>
      </c>
      <c r="C11" s="399"/>
      <c r="D11" s="402" t="s">
        <v>436</v>
      </c>
      <c r="E11" s="341"/>
      <c r="F11" s="341"/>
      <c r="G11" s="341"/>
      <c r="H11" s="342"/>
      <c r="I11" s="345"/>
      <c r="J11" s="342"/>
    </row>
    <row r="12" spans="1:12">
      <c r="A12" s="399"/>
      <c r="B12" s="399"/>
      <c r="C12" s="399" t="s">
        <v>147</v>
      </c>
      <c r="D12" s="402" t="s">
        <v>437</v>
      </c>
      <c r="E12" s="376">
        <f>111168+10113</f>
        <v>121281</v>
      </c>
      <c r="F12" s="376">
        <v>129538</v>
      </c>
      <c r="G12" s="376">
        <v>238190</v>
      </c>
      <c r="H12" s="377"/>
      <c r="I12" s="495"/>
      <c r="J12" s="377"/>
    </row>
    <row r="13" spans="1:12">
      <c r="A13" s="399"/>
      <c r="B13" s="399"/>
      <c r="C13" s="399" t="s">
        <v>438</v>
      </c>
      <c r="D13" s="402" t="s">
        <v>439</v>
      </c>
      <c r="E13" s="376">
        <v>45717</v>
      </c>
      <c r="F13" s="376">
        <v>47929</v>
      </c>
      <c r="G13" s="376">
        <v>85868</v>
      </c>
      <c r="H13" s="377"/>
      <c r="I13" s="495"/>
      <c r="J13" s="377"/>
    </row>
    <row r="14" spans="1:12">
      <c r="A14" s="399"/>
      <c r="B14" s="399"/>
      <c r="C14" s="399" t="s">
        <v>440</v>
      </c>
      <c r="D14" s="402"/>
      <c r="E14" s="376">
        <v>56060</v>
      </c>
      <c r="F14" s="376">
        <v>137334</v>
      </c>
      <c r="G14" s="376">
        <v>85228</v>
      </c>
      <c r="H14" s="377"/>
      <c r="I14" s="495"/>
      <c r="J14" s="377"/>
    </row>
    <row r="15" spans="1:12">
      <c r="A15" s="399"/>
      <c r="B15" s="399"/>
      <c r="C15" s="399" t="s">
        <v>441</v>
      </c>
      <c r="D15" s="402" t="s">
        <v>442</v>
      </c>
      <c r="E15" s="376">
        <v>34922</v>
      </c>
      <c r="F15" s="376">
        <v>161871</v>
      </c>
      <c r="G15" s="376">
        <v>166230</v>
      </c>
      <c r="H15" s="377"/>
      <c r="I15" s="495"/>
      <c r="J15" s="377"/>
    </row>
    <row r="16" spans="1:12">
      <c r="A16" s="399"/>
      <c r="B16" s="399"/>
      <c r="C16" s="399" t="s">
        <v>443</v>
      </c>
      <c r="D16" s="402" t="s">
        <v>444</v>
      </c>
      <c r="E16" s="376">
        <v>57390</v>
      </c>
      <c r="F16" s="376">
        <v>172574</v>
      </c>
      <c r="G16" s="376">
        <v>209146</v>
      </c>
      <c r="H16" s="377"/>
      <c r="I16" s="495"/>
      <c r="J16" s="377"/>
    </row>
    <row r="17" spans="1:12">
      <c r="A17" s="399"/>
      <c r="B17" s="399"/>
      <c r="C17" s="399" t="s">
        <v>445</v>
      </c>
      <c r="D17" s="402"/>
      <c r="E17" s="376"/>
      <c r="F17" s="376"/>
      <c r="G17" s="376"/>
      <c r="H17" s="377"/>
      <c r="I17" s="495"/>
      <c r="J17" s="377"/>
    </row>
    <row r="18" spans="1:12" ht="16">
      <c r="A18" s="399"/>
      <c r="B18" s="399" t="s">
        <v>446</v>
      </c>
      <c r="C18" s="399"/>
      <c r="D18" s="402" t="s">
        <v>447</v>
      </c>
      <c r="E18" s="341"/>
      <c r="F18" s="341"/>
      <c r="G18" s="341"/>
      <c r="H18" s="342"/>
      <c r="I18" s="345"/>
      <c r="J18" s="342"/>
      <c r="L18" s="580" t="s">
        <v>976</v>
      </c>
    </row>
    <row r="19" spans="1:12">
      <c r="A19" s="399"/>
      <c r="B19" s="399"/>
      <c r="C19" s="399" t="s">
        <v>147</v>
      </c>
      <c r="D19" s="402" t="s">
        <v>437</v>
      </c>
      <c r="E19" s="376"/>
      <c r="F19" s="376"/>
      <c r="G19" s="376"/>
      <c r="H19" s="377"/>
      <c r="I19" s="495"/>
      <c r="J19" s="377"/>
    </row>
    <row r="20" spans="1:12">
      <c r="A20" s="399"/>
      <c r="B20" s="399"/>
      <c r="C20" s="399" t="s">
        <v>438</v>
      </c>
      <c r="D20" s="402" t="s">
        <v>439</v>
      </c>
      <c r="E20" s="376"/>
      <c r="F20" s="376"/>
      <c r="G20" s="376"/>
      <c r="H20" s="377"/>
      <c r="I20" s="495"/>
      <c r="J20" s="377"/>
    </row>
    <row r="21" spans="1:12">
      <c r="A21" s="399"/>
      <c r="B21" s="399"/>
      <c r="C21" s="399" t="s">
        <v>440</v>
      </c>
      <c r="D21" s="402"/>
      <c r="E21" s="376"/>
      <c r="F21" s="376"/>
      <c r="G21" s="376"/>
      <c r="H21" s="377"/>
      <c r="I21" s="495"/>
      <c r="J21" s="377"/>
    </row>
    <row r="22" spans="1:12">
      <c r="A22" s="399"/>
      <c r="B22" s="399"/>
      <c r="C22" s="399" t="s">
        <v>441</v>
      </c>
      <c r="D22" s="402" t="s">
        <v>442</v>
      </c>
      <c r="E22" s="376"/>
      <c r="F22" s="376"/>
      <c r="G22" s="376"/>
      <c r="H22" s="377"/>
      <c r="I22" s="495"/>
      <c r="J22" s="377"/>
    </row>
    <row r="23" spans="1:12">
      <c r="A23" s="399"/>
      <c r="B23" s="399"/>
      <c r="C23" s="399" t="s">
        <v>443</v>
      </c>
      <c r="D23" s="402" t="s">
        <v>444</v>
      </c>
      <c r="E23" s="376"/>
      <c r="F23" s="376"/>
      <c r="G23" s="376"/>
      <c r="H23" s="377"/>
      <c r="I23" s="495"/>
      <c r="J23" s="377"/>
    </row>
    <row r="24" spans="1:12">
      <c r="A24" s="399"/>
      <c r="B24" s="399"/>
      <c r="C24" s="399" t="s">
        <v>445</v>
      </c>
      <c r="D24" s="402"/>
      <c r="E24" s="376"/>
      <c r="F24" s="376"/>
      <c r="G24" s="376"/>
      <c r="H24" s="377"/>
      <c r="I24" s="495"/>
      <c r="J24" s="377"/>
    </row>
    <row r="25" spans="1:12" ht="16">
      <c r="A25" s="399"/>
      <c r="B25" s="399" t="s">
        <v>449</v>
      </c>
      <c r="C25" s="399"/>
      <c r="D25" s="402" t="s">
        <v>450</v>
      </c>
      <c r="E25" s="341"/>
      <c r="F25" s="341"/>
      <c r="G25" s="341"/>
      <c r="H25" s="342"/>
      <c r="I25" s="345"/>
      <c r="J25" s="342"/>
      <c r="L25" s="580" t="s">
        <v>977</v>
      </c>
    </row>
    <row r="26" spans="1:12">
      <c r="A26" s="399"/>
      <c r="B26" s="399"/>
      <c r="C26" s="399" t="s">
        <v>147</v>
      </c>
      <c r="D26" s="402" t="s">
        <v>437</v>
      </c>
      <c r="E26" s="376"/>
      <c r="F26" s="376"/>
      <c r="G26" s="376"/>
      <c r="H26" s="377"/>
      <c r="I26" s="495"/>
      <c r="J26" s="377"/>
    </row>
    <row r="27" spans="1:12">
      <c r="A27" s="399"/>
      <c r="B27" s="399"/>
      <c r="C27" s="399" t="s">
        <v>438</v>
      </c>
      <c r="D27" s="402" t="s">
        <v>439</v>
      </c>
      <c r="E27" s="376"/>
      <c r="F27" s="376"/>
      <c r="G27" s="376"/>
      <c r="H27" s="377"/>
      <c r="I27" s="495"/>
      <c r="J27" s="377"/>
    </row>
    <row r="28" spans="1:12">
      <c r="A28" s="399"/>
      <c r="B28" s="399"/>
      <c r="C28" s="399" t="s">
        <v>440</v>
      </c>
      <c r="D28" s="402"/>
      <c r="E28" s="376"/>
      <c r="F28" s="376"/>
      <c r="G28" s="376"/>
      <c r="H28" s="377"/>
      <c r="I28" s="495"/>
      <c r="J28" s="377"/>
    </row>
    <row r="29" spans="1:12">
      <c r="A29" s="399"/>
      <c r="B29" s="399"/>
      <c r="C29" s="399" t="s">
        <v>441</v>
      </c>
      <c r="D29" s="402" t="s">
        <v>442</v>
      </c>
      <c r="E29" s="376"/>
      <c r="F29" s="376"/>
      <c r="G29" s="376"/>
      <c r="H29" s="377"/>
      <c r="I29" s="495"/>
      <c r="J29" s="377"/>
    </row>
    <row r="30" spans="1:12">
      <c r="A30" s="399"/>
      <c r="B30" s="399"/>
      <c r="C30" s="399" t="s">
        <v>443</v>
      </c>
      <c r="D30" s="402" t="s">
        <v>444</v>
      </c>
      <c r="E30" s="376"/>
      <c r="F30" s="376"/>
      <c r="G30" s="376"/>
      <c r="H30" s="377"/>
      <c r="I30" s="495"/>
      <c r="J30" s="377"/>
    </row>
    <row r="31" spans="1:12">
      <c r="A31" s="399"/>
      <c r="B31" s="399"/>
      <c r="C31" s="399" t="s">
        <v>445</v>
      </c>
      <c r="D31" s="402"/>
      <c r="E31" s="376"/>
      <c r="F31" s="376"/>
      <c r="G31" s="376"/>
      <c r="H31" s="377"/>
      <c r="I31" s="495"/>
      <c r="J31" s="377"/>
    </row>
    <row r="32" spans="1:12" ht="16">
      <c r="A32" s="399"/>
      <c r="B32" s="399" t="s">
        <v>461</v>
      </c>
      <c r="C32" s="399"/>
      <c r="D32" s="402" t="s">
        <v>462</v>
      </c>
      <c r="E32" s="341"/>
      <c r="F32" s="341"/>
      <c r="G32" s="341"/>
      <c r="H32" s="342"/>
      <c r="I32" s="345"/>
      <c r="J32" s="342"/>
      <c r="L32" s="580"/>
    </row>
    <row r="33" spans="1:12">
      <c r="A33" s="399"/>
      <c r="B33" s="399"/>
      <c r="C33" s="399" t="s">
        <v>147</v>
      </c>
      <c r="D33" s="402" t="s">
        <v>437</v>
      </c>
      <c r="E33" s="376"/>
      <c r="F33" s="376"/>
      <c r="G33" s="376"/>
      <c r="H33" s="377"/>
      <c r="I33" s="495"/>
      <c r="J33" s="377"/>
    </row>
    <row r="34" spans="1:12">
      <c r="A34" s="399"/>
      <c r="B34" s="399"/>
      <c r="C34" s="399" t="s">
        <v>438</v>
      </c>
      <c r="D34" s="402" t="s">
        <v>439</v>
      </c>
      <c r="E34" s="376"/>
      <c r="F34" s="376"/>
      <c r="G34" s="376"/>
      <c r="H34" s="377"/>
      <c r="I34" s="495"/>
      <c r="J34" s="377"/>
    </row>
    <row r="35" spans="1:12">
      <c r="A35" s="399"/>
      <c r="B35" s="399"/>
      <c r="C35" s="399" t="s">
        <v>440</v>
      </c>
      <c r="D35" s="402"/>
      <c r="E35" s="376"/>
      <c r="F35" s="376"/>
      <c r="G35" s="376"/>
      <c r="H35" s="377"/>
      <c r="I35" s="495"/>
      <c r="J35" s="377"/>
    </row>
    <row r="36" spans="1:12">
      <c r="A36" s="399"/>
      <c r="B36" s="399"/>
      <c r="C36" s="399" t="s">
        <v>441</v>
      </c>
      <c r="D36" s="402" t="s">
        <v>442</v>
      </c>
      <c r="E36" s="376"/>
      <c r="F36" s="376"/>
      <c r="G36" s="376"/>
      <c r="H36" s="377"/>
      <c r="I36" s="495"/>
      <c r="J36" s="377"/>
    </row>
    <row r="37" spans="1:12">
      <c r="A37" s="399"/>
      <c r="B37" s="399"/>
      <c r="C37" s="399" t="s">
        <v>443</v>
      </c>
      <c r="D37" s="402" t="s">
        <v>444</v>
      </c>
      <c r="E37" s="376"/>
      <c r="F37" s="376"/>
      <c r="G37" s="376"/>
      <c r="H37" s="377"/>
      <c r="I37" s="495"/>
      <c r="J37" s="377"/>
    </row>
    <row r="38" spans="1:12">
      <c r="A38" s="399"/>
      <c r="B38" s="399"/>
      <c r="C38" s="399" t="s">
        <v>445</v>
      </c>
      <c r="D38" s="402"/>
      <c r="E38" s="376"/>
      <c r="F38" s="376"/>
      <c r="G38" s="376"/>
      <c r="H38" s="377"/>
      <c r="I38" s="495"/>
      <c r="J38" s="377"/>
    </row>
    <row r="39" spans="1:12" ht="16">
      <c r="A39" s="399"/>
      <c r="B39" s="399" t="s">
        <v>463</v>
      </c>
      <c r="C39" s="399"/>
      <c r="D39" s="402" t="s">
        <v>464</v>
      </c>
      <c r="E39" s="341"/>
      <c r="F39" s="341"/>
      <c r="G39" s="341"/>
      <c r="H39" s="342"/>
      <c r="I39" s="345"/>
      <c r="J39" s="342"/>
      <c r="L39" s="580"/>
    </row>
    <row r="40" spans="1:12">
      <c r="A40" s="399"/>
      <c r="B40" s="399"/>
      <c r="C40" s="399" t="s">
        <v>147</v>
      </c>
      <c r="D40" s="402" t="s">
        <v>437</v>
      </c>
      <c r="E40" s="376"/>
      <c r="F40" s="376"/>
      <c r="G40" s="376"/>
      <c r="H40" s="377"/>
      <c r="I40" s="495"/>
      <c r="J40" s="377"/>
    </row>
    <row r="41" spans="1:12">
      <c r="A41" s="399"/>
      <c r="B41" s="399"/>
      <c r="C41" s="399" t="s">
        <v>438</v>
      </c>
      <c r="D41" s="402" t="s">
        <v>439</v>
      </c>
      <c r="E41" s="376"/>
      <c r="F41" s="376"/>
      <c r="G41" s="376"/>
      <c r="H41" s="377"/>
      <c r="I41" s="495"/>
      <c r="J41" s="377"/>
    </row>
    <row r="42" spans="1:12">
      <c r="A42" s="399"/>
      <c r="B42" s="399"/>
      <c r="C42" s="399" t="s">
        <v>440</v>
      </c>
      <c r="D42" s="402"/>
      <c r="E42" s="376"/>
      <c r="F42" s="376"/>
      <c r="G42" s="376"/>
      <c r="H42" s="377"/>
      <c r="I42" s="495"/>
      <c r="J42" s="377"/>
    </row>
    <row r="43" spans="1:12">
      <c r="A43" s="399"/>
      <c r="B43" s="399"/>
      <c r="C43" s="399" t="s">
        <v>441</v>
      </c>
      <c r="D43" s="402" t="s">
        <v>442</v>
      </c>
      <c r="E43" s="376"/>
      <c r="F43" s="376"/>
      <c r="G43" s="376"/>
      <c r="H43" s="377"/>
      <c r="I43" s="495"/>
      <c r="J43" s="377"/>
    </row>
    <row r="44" spans="1:12">
      <c r="A44" s="399"/>
      <c r="B44" s="399"/>
      <c r="C44" s="399" t="s">
        <v>443</v>
      </c>
      <c r="D44" s="402" t="s">
        <v>444</v>
      </c>
      <c r="E44" s="376"/>
      <c r="F44" s="376"/>
      <c r="G44" s="376"/>
      <c r="H44" s="377"/>
      <c r="I44" s="495"/>
      <c r="J44" s="377"/>
    </row>
    <row r="45" spans="1:12">
      <c r="A45" s="399"/>
      <c r="B45" s="399"/>
      <c r="C45" s="399" t="s">
        <v>445</v>
      </c>
      <c r="D45" s="402"/>
      <c r="E45" s="376"/>
      <c r="F45" s="376"/>
      <c r="G45" s="376"/>
      <c r="H45" s="377"/>
      <c r="I45" s="495"/>
      <c r="J45" s="377"/>
    </row>
    <row r="46" spans="1:12">
      <c r="A46" s="423"/>
      <c r="B46" s="399" t="s">
        <v>451</v>
      </c>
      <c r="C46" s="399"/>
      <c r="D46" s="402" t="s">
        <v>452</v>
      </c>
      <c r="E46" s="341"/>
      <c r="F46" s="341"/>
      <c r="G46" s="341"/>
      <c r="H46" s="342"/>
      <c r="I46" s="345"/>
      <c r="J46" s="342"/>
    </row>
    <row r="47" spans="1:12">
      <c r="A47" s="399"/>
      <c r="B47" s="399"/>
      <c r="C47" s="399" t="s">
        <v>147</v>
      </c>
      <c r="D47" s="402" t="s">
        <v>437</v>
      </c>
      <c r="E47" s="376"/>
      <c r="F47" s="376"/>
      <c r="G47" s="376"/>
      <c r="H47" s="377"/>
      <c r="I47" s="495"/>
      <c r="J47" s="377"/>
    </row>
    <row r="48" spans="1:12">
      <c r="A48" s="399"/>
      <c r="B48" s="399"/>
      <c r="C48" s="399" t="s">
        <v>438</v>
      </c>
      <c r="D48" s="402" t="s">
        <v>439</v>
      </c>
      <c r="E48" s="376"/>
      <c r="F48" s="376"/>
      <c r="G48" s="376"/>
      <c r="H48" s="377"/>
      <c r="I48" s="495"/>
      <c r="J48" s="377"/>
    </row>
    <row r="49" spans="1:12">
      <c r="A49" s="399"/>
      <c r="B49" s="399"/>
      <c r="C49" s="399" t="s">
        <v>440</v>
      </c>
      <c r="D49" s="402"/>
      <c r="E49" s="376"/>
      <c r="F49" s="376"/>
      <c r="G49" s="376"/>
      <c r="H49" s="377"/>
      <c r="I49" s="495"/>
      <c r="J49" s="377"/>
    </row>
    <row r="50" spans="1:12">
      <c r="A50" s="399"/>
      <c r="B50" s="399"/>
      <c r="C50" s="399" t="s">
        <v>441</v>
      </c>
      <c r="D50" s="402" t="s">
        <v>442</v>
      </c>
      <c r="E50" s="376"/>
      <c r="F50" s="376"/>
      <c r="G50" s="376"/>
      <c r="H50" s="377"/>
      <c r="I50" s="495"/>
      <c r="J50" s="377"/>
    </row>
    <row r="51" spans="1:12">
      <c r="A51" s="399"/>
      <c r="B51" s="399"/>
      <c r="C51" s="399" t="s">
        <v>443</v>
      </c>
      <c r="D51" s="402" t="s">
        <v>444</v>
      </c>
      <c r="E51" s="376"/>
      <c r="F51" s="376"/>
      <c r="G51" s="376"/>
      <c r="H51" s="377"/>
      <c r="I51" s="495"/>
      <c r="J51" s="377"/>
    </row>
    <row r="52" spans="1:12">
      <c r="A52" s="399"/>
      <c r="B52" s="399"/>
      <c r="C52" s="399" t="s">
        <v>445</v>
      </c>
      <c r="D52" s="402"/>
      <c r="E52" s="376"/>
      <c r="F52" s="376"/>
      <c r="G52" s="376"/>
      <c r="H52" s="377"/>
      <c r="I52" s="495"/>
      <c r="J52" s="377"/>
    </row>
    <row r="53" spans="1:12" ht="18.75" customHeight="1" thickBot="1">
      <c r="A53" s="442" t="s">
        <v>473</v>
      </c>
      <c r="B53" s="442"/>
      <c r="C53" s="587"/>
      <c r="D53" s="588"/>
      <c r="E53" s="522">
        <f>SUM(E11:E52)</f>
        <v>315370</v>
      </c>
      <c r="F53" s="522">
        <f t="shared" ref="F53:J53" si="0">SUM(F11:F52)</f>
        <v>649246</v>
      </c>
      <c r="G53" s="522">
        <f t="shared" si="0"/>
        <v>784662</v>
      </c>
      <c r="H53" s="710">
        <f t="shared" si="0"/>
        <v>0</v>
      </c>
      <c r="I53" s="523">
        <f t="shared" si="0"/>
        <v>0</v>
      </c>
      <c r="J53" s="522">
        <f t="shared" si="0"/>
        <v>0</v>
      </c>
    </row>
    <row r="54" spans="1:12" ht="16.5" customHeight="1" thickTop="1">
      <c r="A54" s="403" t="s">
        <v>474</v>
      </c>
      <c r="B54" s="403"/>
      <c r="C54" s="551"/>
      <c r="D54" s="589"/>
      <c r="E54" s="336"/>
      <c r="F54" s="336"/>
      <c r="G54" s="336"/>
      <c r="H54" s="337"/>
      <c r="I54" s="705"/>
      <c r="J54" s="337"/>
      <c r="L54" s="6" t="s">
        <v>475</v>
      </c>
    </row>
    <row r="55" spans="1:12">
      <c r="A55" s="399"/>
      <c r="B55" s="399" t="s">
        <v>327</v>
      </c>
      <c r="C55" s="399"/>
      <c r="D55" s="402" t="s">
        <v>436</v>
      </c>
      <c r="E55" s="345"/>
      <c r="F55" s="341"/>
      <c r="G55" s="341"/>
      <c r="H55" s="342"/>
      <c r="I55" s="345"/>
      <c r="J55" s="342"/>
    </row>
    <row r="56" spans="1:12">
      <c r="A56" s="399"/>
      <c r="B56" s="399"/>
      <c r="C56" s="399" t="s">
        <v>147</v>
      </c>
      <c r="D56" s="402" t="s">
        <v>437</v>
      </c>
      <c r="E56" s="376"/>
      <c r="F56" s="376"/>
      <c r="G56" s="376"/>
      <c r="H56" s="377"/>
      <c r="I56" s="495"/>
      <c r="J56" s="377"/>
    </row>
    <row r="57" spans="1:12">
      <c r="A57" s="399"/>
      <c r="B57" s="399"/>
      <c r="C57" s="399" t="s">
        <v>438</v>
      </c>
      <c r="D57" s="402" t="s">
        <v>439</v>
      </c>
      <c r="E57" s="376"/>
      <c r="F57" s="376"/>
      <c r="G57" s="376"/>
      <c r="H57" s="377"/>
      <c r="I57" s="495"/>
      <c r="J57" s="377"/>
    </row>
    <row r="58" spans="1:12">
      <c r="A58" s="399"/>
      <c r="B58" s="399"/>
      <c r="C58" s="399" t="s">
        <v>440</v>
      </c>
      <c r="D58" s="402"/>
      <c r="E58" s="376"/>
      <c r="F58" s="376"/>
      <c r="G58" s="376"/>
      <c r="H58" s="377"/>
      <c r="I58" s="495"/>
      <c r="J58" s="377"/>
    </row>
    <row r="59" spans="1:12">
      <c r="A59" s="399"/>
      <c r="B59" s="399"/>
      <c r="C59" s="399" t="s">
        <v>441</v>
      </c>
      <c r="D59" s="402" t="s">
        <v>442</v>
      </c>
      <c r="E59" s="376"/>
      <c r="F59" s="376"/>
      <c r="G59" s="376"/>
      <c r="H59" s="377"/>
      <c r="I59" s="495"/>
      <c r="J59" s="377"/>
    </row>
    <row r="60" spans="1:12">
      <c r="A60" s="399"/>
      <c r="B60" s="399"/>
      <c r="C60" s="399" t="s">
        <v>443</v>
      </c>
      <c r="D60" s="402" t="s">
        <v>444</v>
      </c>
      <c r="E60" s="376"/>
      <c r="F60" s="376"/>
      <c r="G60" s="376"/>
      <c r="H60" s="377"/>
      <c r="I60" s="495"/>
      <c r="J60" s="377"/>
    </row>
    <row r="61" spans="1:12">
      <c r="A61" s="399"/>
      <c r="B61" s="399"/>
      <c r="C61" s="399" t="s">
        <v>445</v>
      </c>
      <c r="D61" s="402"/>
      <c r="E61" s="376"/>
      <c r="F61" s="376"/>
      <c r="G61" s="376"/>
      <c r="H61" s="377"/>
      <c r="I61" s="495"/>
      <c r="J61" s="377"/>
    </row>
    <row r="62" spans="1:12">
      <c r="A62" s="399"/>
      <c r="B62" s="399" t="s">
        <v>446</v>
      </c>
      <c r="C62" s="399"/>
      <c r="D62" s="402" t="s">
        <v>447</v>
      </c>
      <c r="E62" s="341"/>
      <c r="F62" s="341"/>
      <c r="G62" s="341"/>
      <c r="H62" s="342"/>
      <c r="I62" s="345"/>
      <c r="J62" s="342"/>
    </row>
    <row r="63" spans="1:12">
      <c r="A63" s="399"/>
      <c r="B63" s="399"/>
      <c r="C63" s="399" t="s">
        <v>147</v>
      </c>
      <c r="D63" s="402" t="s">
        <v>437</v>
      </c>
      <c r="E63" s="376"/>
      <c r="F63" s="376"/>
      <c r="G63" s="376"/>
      <c r="H63" s="377"/>
      <c r="I63" s="495"/>
      <c r="J63" s="377"/>
    </row>
    <row r="64" spans="1:12">
      <c r="A64" s="399"/>
      <c r="B64" s="399"/>
      <c r="C64" s="399" t="s">
        <v>438</v>
      </c>
      <c r="D64" s="402" t="s">
        <v>439</v>
      </c>
      <c r="E64" s="376"/>
      <c r="F64" s="376"/>
      <c r="G64" s="376"/>
      <c r="H64" s="377"/>
      <c r="I64" s="495"/>
      <c r="J64" s="377"/>
    </row>
    <row r="65" spans="1:12">
      <c r="A65" s="399"/>
      <c r="B65" s="399"/>
      <c r="C65" s="399" t="s">
        <v>440</v>
      </c>
      <c r="D65" s="402"/>
      <c r="E65" s="376"/>
      <c r="F65" s="376"/>
      <c r="G65" s="376"/>
      <c r="H65" s="377"/>
      <c r="I65" s="495"/>
      <c r="J65" s="377"/>
    </row>
    <row r="66" spans="1:12">
      <c r="A66" s="399"/>
      <c r="B66" s="399"/>
      <c r="C66" s="399" t="s">
        <v>441</v>
      </c>
      <c r="D66" s="402" t="s">
        <v>442</v>
      </c>
      <c r="E66" s="376"/>
      <c r="F66" s="376"/>
      <c r="G66" s="376"/>
      <c r="H66" s="377"/>
      <c r="I66" s="495"/>
      <c r="J66" s="377"/>
    </row>
    <row r="67" spans="1:12">
      <c r="A67" s="399"/>
      <c r="B67" s="399"/>
      <c r="C67" s="399" t="s">
        <v>443</v>
      </c>
      <c r="D67" s="402" t="s">
        <v>444</v>
      </c>
      <c r="E67" s="376"/>
      <c r="F67" s="376"/>
      <c r="G67" s="376"/>
      <c r="H67" s="377"/>
      <c r="I67" s="495"/>
      <c r="J67" s="377"/>
    </row>
    <row r="68" spans="1:12">
      <c r="A68" s="399"/>
      <c r="B68" s="399"/>
      <c r="C68" s="399" t="s">
        <v>445</v>
      </c>
      <c r="D68" s="402"/>
      <c r="E68" s="376"/>
      <c r="F68" s="376"/>
      <c r="G68" s="376"/>
      <c r="H68" s="377"/>
      <c r="I68" s="495"/>
      <c r="J68" s="377"/>
    </row>
    <row r="69" spans="1:12">
      <c r="A69" s="399"/>
      <c r="B69" s="399" t="s">
        <v>449</v>
      </c>
      <c r="C69" s="399"/>
      <c r="D69" s="402" t="s">
        <v>450</v>
      </c>
      <c r="E69" s="341"/>
      <c r="F69" s="341"/>
      <c r="G69" s="341"/>
      <c r="H69" s="342"/>
      <c r="I69" s="345"/>
      <c r="J69" s="342"/>
    </row>
    <row r="70" spans="1:12">
      <c r="A70" s="399"/>
      <c r="B70" s="399"/>
      <c r="C70" s="399" t="s">
        <v>147</v>
      </c>
      <c r="D70" s="402" t="s">
        <v>437</v>
      </c>
      <c r="E70" s="376"/>
      <c r="F70" s="376"/>
      <c r="G70" s="376"/>
      <c r="H70" s="377"/>
      <c r="I70" s="495"/>
      <c r="J70" s="377"/>
    </row>
    <row r="71" spans="1:12">
      <c r="A71" s="399"/>
      <c r="B71" s="399"/>
      <c r="C71" s="399" t="s">
        <v>438</v>
      </c>
      <c r="D71" s="402" t="s">
        <v>439</v>
      </c>
      <c r="E71" s="376"/>
      <c r="F71" s="376"/>
      <c r="G71" s="376"/>
      <c r="H71" s="377"/>
      <c r="I71" s="495"/>
      <c r="J71" s="377"/>
    </row>
    <row r="72" spans="1:12">
      <c r="A72" s="399"/>
      <c r="B72" s="399"/>
      <c r="C72" s="399" t="s">
        <v>440</v>
      </c>
      <c r="D72" s="402"/>
      <c r="E72" s="376"/>
      <c r="F72" s="376"/>
      <c r="G72" s="376"/>
      <c r="H72" s="377"/>
      <c r="I72" s="495"/>
      <c r="J72" s="377"/>
    </row>
    <row r="73" spans="1:12">
      <c r="A73" s="399"/>
      <c r="B73" s="399"/>
      <c r="C73" s="399" t="s">
        <v>441</v>
      </c>
      <c r="D73" s="402" t="s">
        <v>442</v>
      </c>
      <c r="E73" s="376"/>
      <c r="F73" s="376"/>
      <c r="G73" s="376"/>
      <c r="H73" s="377"/>
      <c r="I73" s="495"/>
      <c r="J73" s="377"/>
    </row>
    <row r="74" spans="1:12">
      <c r="A74" s="399"/>
      <c r="B74" s="399"/>
      <c r="C74" s="399" t="s">
        <v>443</v>
      </c>
      <c r="D74" s="402" t="s">
        <v>444</v>
      </c>
      <c r="E74" s="376"/>
      <c r="F74" s="376"/>
      <c r="G74" s="376"/>
      <c r="H74" s="377"/>
      <c r="I74" s="495"/>
      <c r="J74" s="377"/>
    </row>
    <row r="75" spans="1:12">
      <c r="A75" s="399"/>
      <c r="B75" s="399"/>
      <c r="C75" s="399" t="s">
        <v>445</v>
      </c>
      <c r="D75" s="402"/>
      <c r="E75" s="376"/>
      <c r="F75" s="376"/>
      <c r="G75" s="376"/>
      <c r="H75" s="377"/>
      <c r="I75" s="495"/>
      <c r="J75" s="377"/>
    </row>
    <row r="76" spans="1:12" ht="16">
      <c r="A76" s="399"/>
      <c r="B76" s="399" t="s">
        <v>461</v>
      </c>
      <c r="C76" s="399"/>
      <c r="D76" s="402" t="s">
        <v>462</v>
      </c>
      <c r="E76" s="341"/>
      <c r="F76" s="341"/>
      <c r="G76" s="341"/>
      <c r="H76" s="342"/>
      <c r="I76" s="345"/>
      <c r="J76" s="342"/>
      <c r="L76" s="580"/>
    </row>
    <row r="77" spans="1:12">
      <c r="A77" s="399"/>
      <c r="B77" s="399"/>
      <c r="C77" s="399" t="s">
        <v>147</v>
      </c>
      <c r="D77" s="402" t="s">
        <v>437</v>
      </c>
      <c r="E77" s="376"/>
      <c r="F77" s="376"/>
      <c r="G77" s="376"/>
      <c r="H77" s="377"/>
      <c r="I77" s="495"/>
      <c r="J77" s="377"/>
    </row>
    <row r="78" spans="1:12">
      <c r="A78" s="399"/>
      <c r="B78" s="399"/>
      <c r="C78" s="399" t="s">
        <v>438</v>
      </c>
      <c r="D78" s="402" t="s">
        <v>439</v>
      </c>
      <c r="E78" s="376"/>
      <c r="F78" s="376"/>
      <c r="G78" s="376"/>
      <c r="H78" s="377"/>
      <c r="I78" s="495"/>
      <c r="J78" s="377"/>
    </row>
    <row r="79" spans="1:12">
      <c r="A79" s="399"/>
      <c r="B79" s="399"/>
      <c r="C79" s="399" t="s">
        <v>440</v>
      </c>
      <c r="D79" s="402"/>
      <c r="E79" s="376"/>
      <c r="F79" s="376"/>
      <c r="G79" s="376"/>
      <c r="H79" s="377"/>
      <c r="I79" s="495"/>
      <c r="J79" s="377"/>
    </row>
    <row r="80" spans="1:12">
      <c r="A80" s="399"/>
      <c r="B80" s="399"/>
      <c r="C80" s="399" t="s">
        <v>441</v>
      </c>
      <c r="D80" s="402" t="s">
        <v>442</v>
      </c>
      <c r="E80" s="376"/>
      <c r="F80" s="376"/>
      <c r="G80" s="376"/>
      <c r="H80" s="377"/>
      <c r="I80" s="495"/>
      <c r="J80" s="377"/>
    </row>
    <row r="81" spans="1:12">
      <c r="A81" s="399"/>
      <c r="B81" s="399"/>
      <c r="C81" s="399" t="s">
        <v>443</v>
      </c>
      <c r="D81" s="402" t="s">
        <v>444</v>
      </c>
      <c r="E81" s="376"/>
      <c r="F81" s="376"/>
      <c r="G81" s="376"/>
      <c r="H81" s="377"/>
      <c r="I81" s="495"/>
      <c r="J81" s="377"/>
    </row>
    <row r="82" spans="1:12">
      <c r="A82" s="399"/>
      <c r="B82" s="399"/>
      <c r="C82" s="399" t="s">
        <v>445</v>
      </c>
      <c r="D82" s="402"/>
      <c r="E82" s="376"/>
      <c r="F82" s="376"/>
      <c r="G82" s="376"/>
      <c r="H82" s="377"/>
      <c r="I82" s="495"/>
      <c r="J82" s="377"/>
    </row>
    <row r="83" spans="1:12" ht="16">
      <c r="A83" s="399"/>
      <c r="B83" s="399" t="s">
        <v>463</v>
      </c>
      <c r="C83" s="399"/>
      <c r="D83" s="402" t="s">
        <v>464</v>
      </c>
      <c r="E83" s="341"/>
      <c r="F83" s="341"/>
      <c r="G83" s="341"/>
      <c r="H83" s="342"/>
      <c r="I83" s="345"/>
      <c r="J83" s="342"/>
      <c r="L83" s="580"/>
    </row>
    <row r="84" spans="1:12">
      <c r="A84" s="399"/>
      <c r="B84" s="399"/>
      <c r="C84" s="399" t="s">
        <v>147</v>
      </c>
      <c r="D84" s="402" t="s">
        <v>437</v>
      </c>
      <c r="E84" s="376"/>
      <c r="F84" s="376"/>
      <c r="G84" s="376"/>
      <c r="H84" s="377"/>
      <c r="I84" s="495"/>
      <c r="J84" s="377"/>
    </row>
    <row r="85" spans="1:12">
      <c r="A85" s="399"/>
      <c r="B85" s="399"/>
      <c r="C85" s="399" t="s">
        <v>438</v>
      </c>
      <c r="D85" s="402" t="s">
        <v>439</v>
      </c>
      <c r="E85" s="376"/>
      <c r="F85" s="376"/>
      <c r="G85" s="376"/>
      <c r="H85" s="377"/>
      <c r="I85" s="495"/>
      <c r="J85" s="377"/>
    </row>
    <row r="86" spans="1:12">
      <c r="A86" s="399"/>
      <c r="B86" s="399"/>
      <c r="C86" s="399" t="s">
        <v>440</v>
      </c>
      <c r="D86" s="402"/>
      <c r="E86" s="376"/>
      <c r="F86" s="376"/>
      <c r="G86" s="376"/>
      <c r="H86" s="377"/>
      <c r="I86" s="495"/>
      <c r="J86" s="377"/>
    </row>
    <row r="87" spans="1:12">
      <c r="A87" s="399"/>
      <c r="B87" s="399"/>
      <c r="C87" s="399" t="s">
        <v>441</v>
      </c>
      <c r="D87" s="402" t="s">
        <v>442</v>
      </c>
      <c r="E87" s="376"/>
      <c r="F87" s="376"/>
      <c r="G87" s="376"/>
      <c r="H87" s="377"/>
      <c r="I87" s="495"/>
      <c r="J87" s="377"/>
    </row>
    <row r="88" spans="1:12">
      <c r="A88" s="399"/>
      <c r="B88" s="399"/>
      <c r="C88" s="399" t="s">
        <v>443</v>
      </c>
      <c r="D88" s="402" t="s">
        <v>444</v>
      </c>
      <c r="E88" s="376"/>
      <c r="F88" s="376"/>
      <c r="G88" s="376"/>
      <c r="H88" s="377"/>
      <c r="I88" s="495"/>
      <c r="J88" s="377"/>
    </row>
    <row r="89" spans="1:12">
      <c r="A89" s="399"/>
      <c r="B89" s="399"/>
      <c r="C89" s="399" t="s">
        <v>445</v>
      </c>
      <c r="D89" s="402"/>
      <c r="E89" s="376"/>
      <c r="F89" s="376"/>
      <c r="G89" s="376"/>
      <c r="H89" s="377"/>
      <c r="I89" s="495"/>
      <c r="J89" s="377"/>
    </row>
    <row r="90" spans="1:12">
      <c r="A90" s="423"/>
      <c r="B90" s="399" t="s">
        <v>451</v>
      </c>
      <c r="C90" s="399"/>
      <c r="D90" s="402" t="s">
        <v>452</v>
      </c>
      <c r="E90" s="341"/>
      <c r="F90" s="341"/>
      <c r="G90" s="341"/>
      <c r="H90" s="342"/>
      <c r="I90" s="345"/>
      <c r="J90" s="342"/>
    </row>
    <row r="91" spans="1:12">
      <c r="A91" s="399"/>
      <c r="B91" s="399"/>
      <c r="C91" s="399" t="s">
        <v>147</v>
      </c>
      <c r="D91" s="402" t="s">
        <v>437</v>
      </c>
      <c r="E91" s="376"/>
      <c r="F91" s="376"/>
      <c r="G91" s="376"/>
      <c r="H91" s="377"/>
      <c r="I91" s="495"/>
      <c r="J91" s="377"/>
    </row>
    <row r="92" spans="1:12">
      <c r="A92" s="399"/>
      <c r="B92" s="399"/>
      <c r="C92" s="399" t="s">
        <v>438</v>
      </c>
      <c r="D92" s="402" t="s">
        <v>439</v>
      </c>
      <c r="E92" s="376"/>
      <c r="F92" s="376"/>
      <c r="G92" s="376"/>
      <c r="H92" s="377"/>
      <c r="I92" s="495"/>
      <c r="J92" s="377"/>
    </row>
    <row r="93" spans="1:12">
      <c r="A93" s="399"/>
      <c r="B93" s="399"/>
      <c r="C93" s="399" t="s">
        <v>440</v>
      </c>
      <c r="D93" s="402"/>
      <c r="E93" s="376"/>
      <c r="F93" s="376"/>
      <c r="G93" s="376"/>
      <c r="H93" s="377"/>
      <c r="I93" s="495"/>
      <c r="J93" s="377"/>
    </row>
    <row r="94" spans="1:12">
      <c r="A94" s="399"/>
      <c r="B94" s="399"/>
      <c r="C94" s="399" t="s">
        <v>441</v>
      </c>
      <c r="D94" s="402" t="s">
        <v>442</v>
      </c>
      <c r="E94" s="376"/>
      <c r="F94" s="376"/>
      <c r="G94" s="376"/>
      <c r="H94" s="377"/>
      <c r="I94" s="495"/>
      <c r="J94" s="377"/>
    </row>
    <row r="95" spans="1:12">
      <c r="A95" s="399"/>
      <c r="B95" s="399"/>
      <c r="C95" s="399" t="s">
        <v>443</v>
      </c>
      <c r="D95" s="402" t="s">
        <v>444</v>
      </c>
      <c r="E95" s="376"/>
      <c r="F95" s="376"/>
      <c r="G95" s="376"/>
      <c r="H95" s="377"/>
      <c r="I95" s="495"/>
      <c r="J95" s="377"/>
    </row>
    <row r="96" spans="1:12">
      <c r="A96" s="399"/>
      <c r="B96" s="399"/>
      <c r="C96" s="399" t="s">
        <v>445</v>
      </c>
      <c r="D96" s="402"/>
      <c r="E96" s="376"/>
      <c r="F96" s="376"/>
      <c r="G96" s="376"/>
      <c r="H96" s="377"/>
      <c r="I96" s="495"/>
      <c r="J96" s="377"/>
    </row>
    <row r="97" spans="1:10" ht="15.75" customHeight="1" thickBot="1">
      <c r="A97" s="442" t="s">
        <v>476</v>
      </c>
      <c r="B97" s="443"/>
      <c r="C97" s="442"/>
      <c r="D97" s="444"/>
      <c r="E97" s="522">
        <f>SUM(E55:E96)</f>
        <v>0</v>
      </c>
      <c r="F97" s="522">
        <f>SUM(F55:F96)</f>
        <v>0</v>
      </c>
      <c r="G97" s="522">
        <f>SUM(G55:G96)</f>
        <v>0</v>
      </c>
      <c r="H97" s="710">
        <f>SUM(H55:H96)</f>
        <v>0</v>
      </c>
      <c r="I97" s="523">
        <f t="shared" ref="I97:J97" si="1">SUM(I55:I96)</f>
        <v>0</v>
      </c>
      <c r="J97" s="522">
        <f t="shared" si="1"/>
        <v>0</v>
      </c>
    </row>
    <row r="98" spans="1:10" ht="15" thickTop="1"/>
    <row r="99" spans="1:10">
      <c r="A99" s="6"/>
      <c r="B99" s="6"/>
      <c r="C99" s="6"/>
    </row>
    <row r="100" spans="1:10">
      <c r="A100" s="6"/>
      <c r="B100" s="6"/>
      <c r="C100" s="6"/>
    </row>
    <row r="101" spans="1:10" ht="15" customHeight="1">
      <c r="A101" s="6"/>
      <c r="B101" s="6"/>
      <c r="C101" s="6"/>
    </row>
    <row r="102" spans="1:10" ht="15" customHeight="1">
      <c r="A102" s="6"/>
      <c r="B102" s="6"/>
      <c r="C102" s="6"/>
    </row>
    <row r="104" spans="1:10">
      <c r="G104" s="1"/>
      <c r="H104" s="757"/>
      <c r="I104" s="757"/>
      <c r="J104" s="757" t="s">
        <v>30</v>
      </c>
    </row>
    <row r="105" spans="1:10">
      <c r="H105" s="159"/>
      <c r="I105" s="159"/>
      <c r="J105" s="159" t="s">
        <v>477</v>
      </c>
    </row>
  </sheetData>
  <sheetProtection algorithmName="SHA-512" hashValue="s3FIBzb43kdFzN8q0uFB0b7XY7EWSu69Yo2636kjv2ND62JK5T79lsk46f/xLhGFXMoAgu0OnbN6uHy/r5YtCA==" saltValue="9S9MDV+vh/FPjBcOj+oNOA=="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48" orientation="portrait" r:id="rId1"/>
  <headerFooter alignWithMargins="0">
    <oddFooter>&amp;C&amp;8Last Revised &amp;D</oddFooter>
  </headerFooter>
  <customProperties>
    <customPr name="DrillPoint.FROID" r:id="rId2"/>
    <customPr name="DrillPoint.Mode" r:id="rId3"/>
    <customPr name="DrillPoint.Subsheet" r:id="rId4"/>
  </customProperties>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BDB1-C53E-4B1E-A754-CE9B5062AED2}">
  <sheetPr codeName="Sheet18">
    <tabColor rgb="FFFFFFCC"/>
    <pageSetUpPr fitToPage="1"/>
  </sheetPr>
  <dimension ref="A1:L104"/>
  <sheetViews>
    <sheetView zoomScale="75" zoomScaleNormal="75" workbookViewId="0">
      <selection activeCell="F57" sqref="F57"/>
    </sheetView>
  </sheetViews>
  <sheetFormatPr baseColWidth="10" defaultColWidth="9.1640625" defaultRowHeight="14"/>
  <cols>
    <col min="1" max="1" width="1.6640625" style="19" customWidth="1"/>
    <col min="2" max="2" width="2.5" style="19" customWidth="1"/>
    <col min="3" max="3" width="4.5" style="19" customWidth="1"/>
    <col min="4" max="4" width="34.83203125" style="6" customWidth="1"/>
    <col min="5" max="10" width="17.6640625" style="6" customWidth="1"/>
    <col min="11" max="16384" width="9.1640625" style="6"/>
  </cols>
  <sheetData>
    <row r="1" spans="1:12" ht="19">
      <c r="D1" s="925" t="s">
        <v>430</v>
      </c>
      <c r="E1" s="925"/>
      <c r="F1" s="925"/>
      <c r="G1" s="925"/>
      <c r="H1" s="925"/>
      <c r="I1" s="925"/>
      <c r="J1" s="925"/>
    </row>
    <row r="3" spans="1:12">
      <c r="D3" s="924" t="str">
        <f>'Sch 1'!$B$7</f>
        <v>Democracy Prep Agassi Campus</v>
      </c>
      <c r="E3" s="924"/>
      <c r="F3" s="924"/>
      <c r="G3" s="924"/>
      <c r="H3" s="924"/>
      <c r="I3" s="924"/>
      <c r="J3" s="924"/>
    </row>
    <row r="5" spans="1:12">
      <c r="A5" s="502"/>
      <c r="B5" s="502"/>
      <c r="C5" s="502"/>
      <c r="D5" s="503"/>
      <c r="E5" s="504">
        <v>-1</v>
      </c>
      <c r="F5" s="505">
        <v>-2</v>
      </c>
      <c r="G5" s="506">
        <v>-3</v>
      </c>
      <c r="H5" s="504">
        <v>-4</v>
      </c>
      <c r="I5" s="504">
        <v>-5</v>
      </c>
      <c r="J5" s="506">
        <v>-6</v>
      </c>
    </row>
    <row r="6" spans="1:12">
      <c r="A6" s="507"/>
      <c r="B6" s="507"/>
      <c r="C6" s="507"/>
      <c r="D6" s="508"/>
      <c r="E6" s="508"/>
      <c r="F6" s="509" t="s">
        <v>83</v>
      </c>
      <c r="G6" s="921" t="str">
        <f>"BUDGET YEAR ENDING "&amp;TEXT('Form 1'!$C$138,"mm/dd/yy")</f>
        <v>BUDGET YEAR ENDING 06/30/27</v>
      </c>
      <c r="H6" s="922"/>
      <c r="I6" s="922"/>
      <c r="J6" s="923"/>
    </row>
    <row r="7" spans="1:12" ht="15">
      <c r="A7" s="507"/>
      <c r="B7" s="507"/>
      <c r="C7" s="507"/>
      <c r="D7" s="508"/>
      <c r="E7" s="510" t="s">
        <v>323</v>
      </c>
      <c r="F7" s="510" t="s">
        <v>324</v>
      </c>
      <c r="G7" s="558"/>
      <c r="H7" s="512"/>
      <c r="I7" s="511"/>
      <c r="J7" s="512"/>
    </row>
    <row r="8" spans="1:12" ht="16">
      <c r="A8" s="507"/>
      <c r="B8" s="513" t="s">
        <v>431</v>
      </c>
      <c r="C8" s="514"/>
      <c r="D8" s="508"/>
      <c r="E8" s="510" t="s">
        <v>325</v>
      </c>
      <c r="F8" s="510" t="s">
        <v>325</v>
      </c>
      <c r="G8" s="515" t="str">
        <f>REF!$F$3</f>
        <v>TENTATIVE</v>
      </c>
      <c r="H8" s="516" t="str">
        <f>REF!$F$4</f>
        <v>FINAL</v>
      </c>
      <c r="I8" s="515" t="str">
        <f>REF!$F$5</f>
        <v>AMENDMENT 1</v>
      </c>
      <c r="J8" s="516" t="str">
        <f>REF!$F$6</f>
        <v>AMENDMENT 2</v>
      </c>
    </row>
    <row r="9" spans="1:12" s="22" customFormat="1" ht="18" customHeight="1">
      <c r="A9" s="517"/>
      <c r="B9" s="928"/>
      <c r="C9" s="928"/>
      <c r="D9" s="929"/>
      <c r="E9" s="518">
        <f>'Form 1'!$C$129</f>
        <v>45838</v>
      </c>
      <c r="F9" s="518">
        <f>'Form 1'!$C$133</f>
        <v>46203</v>
      </c>
      <c r="G9" s="519" t="s">
        <v>326</v>
      </c>
      <c r="H9" s="520" t="s">
        <v>326</v>
      </c>
      <c r="I9" s="519" t="s">
        <v>326</v>
      </c>
      <c r="J9" s="520" t="s">
        <v>326</v>
      </c>
    </row>
    <row r="10" spans="1:12" s="22" customFormat="1" ht="21" customHeight="1">
      <c r="A10" s="403" t="s">
        <v>478</v>
      </c>
      <c r="B10" s="33"/>
      <c r="C10" s="559" t="s">
        <v>479</v>
      </c>
      <c r="D10" s="34"/>
      <c r="E10" s="343"/>
      <c r="F10" s="343"/>
      <c r="G10" s="343"/>
      <c r="H10" s="344"/>
      <c r="I10" s="713"/>
      <c r="J10" s="344"/>
      <c r="L10" s="432" t="s">
        <v>480</v>
      </c>
    </row>
    <row r="11" spans="1:12" s="22" customFormat="1" ht="18" customHeight="1">
      <c r="A11" s="20"/>
      <c r="B11" s="590" t="s">
        <v>327</v>
      </c>
      <c r="C11" s="591"/>
      <c r="D11" s="592" t="s">
        <v>436</v>
      </c>
      <c r="E11" s="343"/>
      <c r="F11" s="343"/>
      <c r="G11" s="343"/>
      <c r="H11" s="344"/>
      <c r="I11" s="714"/>
      <c r="J11" s="344"/>
    </row>
    <row r="12" spans="1:12">
      <c r="A12" s="399"/>
      <c r="B12" s="399"/>
      <c r="C12" s="399" t="s">
        <v>147</v>
      </c>
      <c r="D12" s="402" t="s">
        <v>437</v>
      </c>
      <c r="E12" s="376"/>
      <c r="F12" s="376"/>
      <c r="G12" s="376"/>
      <c r="H12" s="377"/>
      <c r="I12" s="495"/>
      <c r="J12" s="377"/>
    </row>
    <row r="13" spans="1:12">
      <c r="A13" s="399"/>
      <c r="B13" s="399"/>
      <c r="C13" s="399" t="s">
        <v>438</v>
      </c>
      <c r="D13" s="402" t="s">
        <v>439</v>
      </c>
      <c r="E13" s="376"/>
      <c r="F13" s="376"/>
      <c r="G13" s="376"/>
      <c r="H13" s="377"/>
      <c r="I13" s="495"/>
      <c r="J13" s="377"/>
    </row>
    <row r="14" spans="1:12">
      <c r="A14" s="399"/>
      <c r="B14" s="399"/>
      <c r="C14" s="399" t="s">
        <v>440</v>
      </c>
      <c r="D14" s="402"/>
      <c r="E14" s="376"/>
      <c r="F14" s="376"/>
      <c r="G14" s="376"/>
      <c r="H14" s="377"/>
      <c r="I14" s="495"/>
      <c r="J14" s="377"/>
    </row>
    <row r="15" spans="1:12">
      <c r="A15" s="399"/>
      <c r="B15" s="399"/>
      <c r="C15" s="399" t="s">
        <v>441</v>
      </c>
      <c r="D15" s="402" t="s">
        <v>442</v>
      </c>
      <c r="E15" s="376"/>
      <c r="F15" s="376"/>
      <c r="G15" s="376"/>
      <c r="H15" s="377"/>
      <c r="I15" s="495"/>
      <c r="J15" s="377"/>
    </row>
    <row r="16" spans="1:12">
      <c r="A16" s="399"/>
      <c r="B16" s="399"/>
      <c r="C16" s="399" t="s">
        <v>443</v>
      </c>
      <c r="D16" s="402" t="s">
        <v>444</v>
      </c>
      <c r="E16" s="376"/>
      <c r="F16" s="376"/>
      <c r="G16" s="376"/>
      <c r="H16" s="377"/>
      <c r="I16" s="495"/>
      <c r="J16" s="377"/>
    </row>
    <row r="17" spans="1:12">
      <c r="A17" s="399"/>
      <c r="B17" s="399"/>
      <c r="C17" s="399" t="s">
        <v>445</v>
      </c>
      <c r="D17" s="402"/>
      <c r="E17" s="376"/>
      <c r="F17" s="376"/>
      <c r="G17" s="376"/>
      <c r="H17" s="377"/>
      <c r="I17" s="495"/>
      <c r="J17" s="377"/>
    </row>
    <row r="18" spans="1:12">
      <c r="A18" s="399"/>
      <c r="B18" s="399" t="s">
        <v>446</v>
      </c>
      <c r="C18" s="399"/>
      <c r="D18" s="402" t="s">
        <v>447</v>
      </c>
      <c r="E18" s="341"/>
      <c r="F18" s="341"/>
      <c r="G18" s="341"/>
      <c r="H18" s="342"/>
      <c r="I18" s="345"/>
      <c r="J18" s="342"/>
    </row>
    <row r="19" spans="1:12">
      <c r="A19" s="399"/>
      <c r="B19" s="399"/>
      <c r="C19" s="399" t="s">
        <v>147</v>
      </c>
      <c r="D19" s="402" t="s">
        <v>437</v>
      </c>
      <c r="E19" s="376"/>
      <c r="F19" s="376"/>
      <c r="G19" s="376"/>
      <c r="H19" s="377"/>
      <c r="I19" s="495"/>
      <c r="J19" s="377"/>
    </row>
    <row r="20" spans="1:12">
      <c r="A20" s="399"/>
      <c r="B20" s="399"/>
      <c r="C20" s="399" t="s">
        <v>438</v>
      </c>
      <c r="D20" s="402" t="s">
        <v>439</v>
      </c>
      <c r="E20" s="376"/>
      <c r="F20" s="376"/>
      <c r="G20" s="376"/>
      <c r="H20" s="377"/>
      <c r="I20" s="495"/>
      <c r="J20" s="377"/>
    </row>
    <row r="21" spans="1:12">
      <c r="A21" s="399"/>
      <c r="B21" s="399"/>
      <c r="C21" s="399" t="s">
        <v>440</v>
      </c>
      <c r="D21" s="402"/>
      <c r="E21" s="376"/>
      <c r="F21" s="376"/>
      <c r="G21" s="376"/>
      <c r="H21" s="377"/>
      <c r="I21" s="495"/>
      <c r="J21" s="377"/>
    </row>
    <row r="22" spans="1:12">
      <c r="A22" s="399"/>
      <c r="B22" s="399"/>
      <c r="C22" s="399" t="s">
        <v>441</v>
      </c>
      <c r="D22" s="402" t="s">
        <v>442</v>
      </c>
      <c r="E22" s="376"/>
      <c r="F22" s="376"/>
      <c r="G22" s="376"/>
      <c r="H22" s="377"/>
      <c r="I22" s="495"/>
      <c r="J22" s="377"/>
    </row>
    <row r="23" spans="1:12">
      <c r="A23" s="399"/>
      <c r="B23" s="399"/>
      <c r="C23" s="399" t="s">
        <v>443</v>
      </c>
      <c r="D23" s="402" t="s">
        <v>444</v>
      </c>
      <c r="E23" s="376"/>
      <c r="F23" s="376"/>
      <c r="G23" s="376"/>
      <c r="H23" s="377"/>
      <c r="I23" s="495"/>
      <c r="J23" s="377"/>
    </row>
    <row r="24" spans="1:12">
      <c r="A24" s="399"/>
      <c r="B24" s="399"/>
      <c r="C24" s="399" t="s">
        <v>445</v>
      </c>
      <c r="D24" s="402"/>
      <c r="E24" s="376"/>
      <c r="F24" s="376"/>
      <c r="G24" s="376"/>
      <c r="H24" s="377"/>
      <c r="I24" s="495"/>
      <c r="J24" s="377"/>
    </row>
    <row r="25" spans="1:12">
      <c r="A25" s="399"/>
      <c r="B25" s="399" t="s">
        <v>449</v>
      </c>
      <c r="C25" s="399"/>
      <c r="D25" s="402" t="s">
        <v>450</v>
      </c>
      <c r="E25" s="341"/>
      <c r="F25" s="341"/>
      <c r="G25" s="341"/>
      <c r="H25" s="342"/>
      <c r="I25" s="345"/>
      <c r="J25" s="342"/>
    </row>
    <row r="26" spans="1:12">
      <c r="A26" s="399"/>
      <c r="B26" s="399"/>
      <c r="C26" s="399" t="s">
        <v>147</v>
      </c>
      <c r="D26" s="402" t="s">
        <v>437</v>
      </c>
      <c r="E26" s="376"/>
      <c r="F26" s="376"/>
      <c r="G26" s="376"/>
      <c r="H26" s="377"/>
      <c r="I26" s="495"/>
      <c r="J26" s="377"/>
    </row>
    <row r="27" spans="1:12">
      <c r="A27" s="399"/>
      <c r="B27" s="399"/>
      <c r="C27" s="399" t="s">
        <v>438</v>
      </c>
      <c r="D27" s="402" t="s">
        <v>439</v>
      </c>
      <c r="E27" s="376"/>
      <c r="F27" s="376"/>
      <c r="G27" s="376"/>
      <c r="H27" s="377"/>
      <c r="I27" s="495"/>
      <c r="J27" s="377"/>
    </row>
    <row r="28" spans="1:12">
      <c r="A28" s="399"/>
      <c r="B28" s="399"/>
      <c r="C28" s="399" t="s">
        <v>440</v>
      </c>
      <c r="D28" s="402"/>
      <c r="E28" s="376"/>
      <c r="F28" s="376"/>
      <c r="G28" s="376"/>
      <c r="H28" s="377"/>
      <c r="I28" s="495"/>
      <c r="J28" s="377"/>
    </row>
    <row r="29" spans="1:12">
      <c r="A29" s="399"/>
      <c r="B29" s="399"/>
      <c r="C29" s="399" t="s">
        <v>441</v>
      </c>
      <c r="D29" s="402" t="s">
        <v>442</v>
      </c>
      <c r="E29" s="376"/>
      <c r="F29" s="376"/>
      <c r="G29" s="376"/>
      <c r="H29" s="377"/>
      <c r="I29" s="495"/>
      <c r="J29" s="377"/>
    </row>
    <row r="30" spans="1:12">
      <c r="A30" s="399"/>
      <c r="B30" s="399"/>
      <c r="C30" s="399" t="s">
        <v>443</v>
      </c>
      <c r="D30" s="402" t="s">
        <v>444</v>
      </c>
      <c r="E30" s="376"/>
      <c r="F30" s="376"/>
      <c r="G30" s="376"/>
      <c r="H30" s="377"/>
      <c r="I30" s="495"/>
      <c r="J30" s="377"/>
    </row>
    <row r="31" spans="1:12">
      <c r="A31" s="399"/>
      <c r="B31" s="399"/>
      <c r="C31" s="399" t="s">
        <v>445</v>
      </c>
      <c r="D31" s="402"/>
      <c r="E31" s="376"/>
      <c r="F31" s="376"/>
      <c r="G31" s="376"/>
      <c r="H31" s="377"/>
      <c r="I31" s="495"/>
      <c r="J31" s="377"/>
    </row>
    <row r="32" spans="1:12" ht="16">
      <c r="A32" s="399"/>
      <c r="B32" s="399" t="s">
        <v>461</v>
      </c>
      <c r="C32" s="399"/>
      <c r="D32" s="402" t="s">
        <v>462</v>
      </c>
      <c r="E32" s="341"/>
      <c r="F32" s="341"/>
      <c r="G32" s="341"/>
      <c r="H32" s="342"/>
      <c r="I32" s="345"/>
      <c r="J32" s="342"/>
      <c r="L32" s="580"/>
    </row>
    <row r="33" spans="1:12">
      <c r="A33" s="399"/>
      <c r="B33" s="399"/>
      <c r="C33" s="399" t="s">
        <v>147</v>
      </c>
      <c r="D33" s="402" t="s">
        <v>437</v>
      </c>
      <c r="E33" s="376"/>
      <c r="F33" s="376"/>
      <c r="G33" s="376"/>
      <c r="H33" s="377"/>
      <c r="I33" s="495"/>
      <c r="J33" s="377"/>
    </row>
    <row r="34" spans="1:12">
      <c r="A34" s="399"/>
      <c r="B34" s="399"/>
      <c r="C34" s="399" t="s">
        <v>438</v>
      </c>
      <c r="D34" s="402" t="s">
        <v>439</v>
      </c>
      <c r="E34" s="376"/>
      <c r="F34" s="376"/>
      <c r="G34" s="376"/>
      <c r="H34" s="377"/>
      <c r="I34" s="495"/>
      <c r="J34" s="377"/>
    </row>
    <row r="35" spans="1:12">
      <c r="A35" s="399"/>
      <c r="B35" s="399"/>
      <c r="C35" s="399" t="s">
        <v>440</v>
      </c>
      <c r="D35" s="402"/>
      <c r="E35" s="376"/>
      <c r="F35" s="376"/>
      <c r="G35" s="376"/>
      <c r="H35" s="377"/>
      <c r="I35" s="495"/>
      <c r="J35" s="377"/>
    </row>
    <row r="36" spans="1:12">
      <c r="A36" s="399"/>
      <c r="B36" s="399"/>
      <c r="C36" s="399" t="s">
        <v>441</v>
      </c>
      <c r="D36" s="402" t="s">
        <v>442</v>
      </c>
      <c r="E36" s="376"/>
      <c r="F36" s="376"/>
      <c r="G36" s="376"/>
      <c r="H36" s="377"/>
      <c r="I36" s="495"/>
      <c r="J36" s="377"/>
    </row>
    <row r="37" spans="1:12">
      <c r="A37" s="399"/>
      <c r="B37" s="399"/>
      <c r="C37" s="399" t="s">
        <v>443</v>
      </c>
      <c r="D37" s="402" t="s">
        <v>444</v>
      </c>
      <c r="E37" s="376"/>
      <c r="F37" s="376"/>
      <c r="G37" s="376"/>
      <c r="H37" s="377"/>
      <c r="I37" s="495"/>
      <c r="J37" s="377"/>
    </row>
    <row r="38" spans="1:12">
      <c r="A38" s="399"/>
      <c r="B38" s="399"/>
      <c r="C38" s="399" t="s">
        <v>445</v>
      </c>
      <c r="D38" s="402"/>
      <c r="E38" s="376"/>
      <c r="F38" s="376"/>
      <c r="G38" s="376"/>
      <c r="H38" s="377"/>
      <c r="I38" s="495"/>
      <c r="J38" s="377"/>
    </row>
    <row r="39" spans="1:12" ht="16">
      <c r="A39" s="399"/>
      <c r="B39" s="399" t="s">
        <v>463</v>
      </c>
      <c r="C39" s="399"/>
      <c r="D39" s="402" t="s">
        <v>464</v>
      </c>
      <c r="E39" s="341"/>
      <c r="F39" s="341"/>
      <c r="G39" s="341"/>
      <c r="H39" s="342"/>
      <c r="I39" s="345"/>
      <c r="J39" s="342"/>
      <c r="L39" s="580"/>
    </row>
    <row r="40" spans="1:12">
      <c r="A40" s="399"/>
      <c r="B40" s="399"/>
      <c r="C40" s="399" t="s">
        <v>147</v>
      </c>
      <c r="D40" s="402" t="s">
        <v>437</v>
      </c>
      <c r="E40" s="376"/>
      <c r="F40" s="376"/>
      <c r="G40" s="376"/>
      <c r="H40" s="377"/>
      <c r="I40" s="495"/>
      <c r="J40" s="377"/>
    </row>
    <row r="41" spans="1:12">
      <c r="A41" s="399"/>
      <c r="B41" s="399"/>
      <c r="C41" s="399" t="s">
        <v>438</v>
      </c>
      <c r="D41" s="402" t="s">
        <v>439</v>
      </c>
      <c r="E41" s="376"/>
      <c r="F41" s="376"/>
      <c r="G41" s="376"/>
      <c r="H41" s="377"/>
      <c r="I41" s="495"/>
      <c r="J41" s="377"/>
    </row>
    <row r="42" spans="1:12">
      <c r="A42" s="399"/>
      <c r="B42" s="399"/>
      <c r="C42" s="399" t="s">
        <v>440</v>
      </c>
      <c r="D42" s="402"/>
      <c r="E42" s="376"/>
      <c r="F42" s="376"/>
      <c r="G42" s="376"/>
      <c r="H42" s="377"/>
      <c r="I42" s="495"/>
      <c r="J42" s="377"/>
    </row>
    <row r="43" spans="1:12">
      <c r="A43" s="399"/>
      <c r="B43" s="399"/>
      <c r="C43" s="399" t="s">
        <v>441</v>
      </c>
      <c r="D43" s="402" t="s">
        <v>442</v>
      </c>
      <c r="E43" s="376"/>
      <c r="F43" s="376"/>
      <c r="G43" s="376"/>
      <c r="H43" s="377"/>
      <c r="I43" s="495"/>
      <c r="J43" s="377"/>
    </row>
    <row r="44" spans="1:12">
      <c r="A44" s="399"/>
      <c r="B44" s="399"/>
      <c r="C44" s="399" t="s">
        <v>443</v>
      </c>
      <c r="D44" s="402" t="s">
        <v>444</v>
      </c>
      <c r="E44" s="376"/>
      <c r="F44" s="376"/>
      <c r="G44" s="376"/>
      <c r="H44" s="377"/>
      <c r="I44" s="495"/>
      <c r="J44" s="377"/>
    </row>
    <row r="45" spans="1:12">
      <c r="A45" s="399"/>
      <c r="B45" s="399"/>
      <c r="C45" s="399" t="s">
        <v>445</v>
      </c>
      <c r="D45" s="402"/>
      <c r="E45" s="376"/>
      <c r="F45" s="376"/>
      <c r="G45" s="376"/>
      <c r="H45" s="377"/>
      <c r="I45" s="495"/>
      <c r="J45" s="377"/>
    </row>
    <row r="46" spans="1:12">
      <c r="A46" s="423"/>
      <c r="B46" s="399" t="s">
        <v>451</v>
      </c>
      <c r="C46" s="399"/>
      <c r="D46" s="402" t="s">
        <v>452</v>
      </c>
      <c r="E46" s="341"/>
      <c r="F46" s="341"/>
      <c r="G46" s="341"/>
      <c r="H46" s="342"/>
      <c r="I46" s="345"/>
      <c r="J46" s="342"/>
    </row>
    <row r="47" spans="1:12">
      <c r="A47" s="399"/>
      <c r="B47" s="399"/>
      <c r="C47" s="399" t="s">
        <v>147</v>
      </c>
      <c r="D47" s="402" t="s">
        <v>437</v>
      </c>
      <c r="E47" s="376"/>
      <c r="F47" s="376"/>
      <c r="G47" s="376"/>
      <c r="H47" s="377"/>
      <c r="I47" s="495"/>
      <c r="J47" s="377"/>
    </row>
    <row r="48" spans="1:12">
      <c r="A48" s="399"/>
      <c r="B48" s="399"/>
      <c r="C48" s="399" t="s">
        <v>438</v>
      </c>
      <c r="D48" s="402" t="s">
        <v>439</v>
      </c>
      <c r="E48" s="376"/>
      <c r="F48" s="376"/>
      <c r="G48" s="376"/>
      <c r="H48" s="377"/>
      <c r="I48" s="495"/>
      <c r="J48" s="377"/>
    </row>
    <row r="49" spans="1:12">
      <c r="A49" s="399"/>
      <c r="B49" s="399"/>
      <c r="C49" s="399" t="s">
        <v>440</v>
      </c>
      <c r="D49" s="402"/>
      <c r="E49" s="376"/>
      <c r="F49" s="376"/>
      <c r="G49" s="376"/>
      <c r="H49" s="377"/>
      <c r="I49" s="495"/>
      <c r="J49" s="377"/>
    </row>
    <row r="50" spans="1:12">
      <c r="A50" s="399"/>
      <c r="B50" s="399"/>
      <c r="C50" s="399" t="s">
        <v>441</v>
      </c>
      <c r="D50" s="402" t="s">
        <v>442</v>
      </c>
      <c r="E50" s="376"/>
      <c r="F50" s="376"/>
      <c r="G50" s="376"/>
      <c r="H50" s="377"/>
      <c r="I50" s="495"/>
      <c r="J50" s="377"/>
    </row>
    <row r="51" spans="1:12">
      <c r="A51" s="399"/>
      <c r="B51" s="399"/>
      <c r="C51" s="399" t="s">
        <v>443</v>
      </c>
      <c r="D51" s="402" t="s">
        <v>444</v>
      </c>
      <c r="E51" s="376"/>
      <c r="F51" s="376"/>
      <c r="G51" s="376"/>
      <c r="H51" s="377"/>
      <c r="I51" s="495"/>
      <c r="J51" s="377"/>
    </row>
    <row r="52" spans="1:12">
      <c r="A52" s="399"/>
      <c r="B52" s="399"/>
      <c r="C52" s="399" t="s">
        <v>445</v>
      </c>
      <c r="D52" s="402"/>
      <c r="E52" s="376"/>
      <c r="F52" s="376"/>
      <c r="G52" s="376"/>
      <c r="H52" s="377"/>
      <c r="I52" s="495"/>
      <c r="J52" s="377"/>
    </row>
    <row r="53" spans="1:12" ht="21" customHeight="1" thickBot="1">
      <c r="A53" s="442" t="s">
        <v>478</v>
      </c>
      <c r="B53" s="443"/>
      <c r="C53" s="442" t="s">
        <v>481</v>
      </c>
      <c r="D53" s="444"/>
      <c r="E53" s="522">
        <f>SUM(E11:E52)</f>
        <v>0</v>
      </c>
      <c r="F53" s="522">
        <f t="shared" ref="F53:H53" si="0">SUM(F11:F52)</f>
        <v>0</v>
      </c>
      <c r="G53" s="522">
        <f t="shared" si="0"/>
        <v>0</v>
      </c>
      <c r="H53" s="710">
        <f t="shared" si="0"/>
        <v>0</v>
      </c>
      <c r="I53" s="523">
        <f t="shared" ref="I53:J53" si="1">SUM(I11:I52)</f>
        <v>0</v>
      </c>
      <c r="J53" s="522">
        <f t="shared" si="1"/>
        <v>0</v>
      </c>
    </row>
    <row r="54" spans="1:12" ht="20.25" customHeight="1" thickTop="1">
      <c r="A54" s="403" t="s">
        <v>482</v>
      </c>
      <c r="B54" s="403"/>
      <c r="C54" s="403" t="s">
        <v>483</v>
      </c>
      <c r="D54" s="402"/>
      <c r="E54" s="336"/>
      <c r="F54" s="336"/>
      <c r="G54" s="336"/>
      <c r="H54" s="337"/>
      <c r="I54" s="705"/>
      <c r="J54" s="337"/>
    </row>
    <row r="55" spans="1:12">
      <c r="A55" s="399"/>
      <c r="B55" s="399" t="s">
        <v>327</v>
      </c>
      <c r="C55" s="399"/>
      <c r="D55" s="402" t="s">
        <v>436</v>
      </c>
      <c r="E55" s="341"/>
      <c r="F55" s="341"/>
      <c r="G55" s="341"/>
      <c r="H55" s="342"/>
      <c r="I55" s="345"/>
      <c r="J55" s="342"/>
      <c r="L55" s="432" t="s">
        <v>978</v>
      </c>
    </row>
    <row r="56" spans="1:12">
      <c r="A56" s="399"/>
      <c r="B56" s="399"/>
      <c r="C56" s="399" t="s">
        <v>147</v>
      </c>
      <c r="D56" s="402" t="s">
        <v>437</v>
      </c>
      <c r="E56" s="376">
        <v>51832</v>
      </c>
      <c r="F56" s="376">
        <v>65000</v>
      </c>
      <c r="G56" s="376">
        <v>50000</v>
      </c>
      <c r="H56" s="377"/>
      <c r="I56" s="495"/>
      <c r="J56" s="377"/>
    </row>
    <row r="57" spans="1:12">
      <c r="A57" s="399"/>
      <c r="B57" s="399"/>
      <c r="C57" s="399" t="s">
        <v>438</v>
      </c>
      <c r="D57" s="402" t="s">
        <v>439</v>
      </c>
      <c r="E57" s="376"/>
      <c r="F57" s="376"/>
      <c r="G57" s="376"/>
      <c r="H57" s="377"/>
      <c r="I57" s="495"/>
      <c r="J57" s="377"/>
    </row>
    <row r="58" spans="1:12">
      <c r="A58" s="399"/>
      <c r="B58" s="399"/>
      <c r="C58" s="399" t="s">
        <v>440</v>
      </c>
      <c r="D58" s="402"/>
      <c r="E58" s="376"/>
      <c r="F58" s="376"/>
      <c r="G58" s="376"/>
      <c r="H58" s="377"/>
      <c r="I58" s="495"/>
      <c r="J58" s="377"/>
    </row>
    <row r="59" spans="1:12">
      <c r="A59" s="399"/>
      <c r="B59" s="399"/>
      <c r="C59" s="399" t="s">
        <v>441</v>
      </c>
      <c r="D59" s="402" t="s">
        <v>442</v>
      </c>
      <c r="E59" s="376"/>
      <c r="F59" s="376"/>
      <c r="G59" s="376"/>
      <c r="H59" s="377"/>
      <c r="I59" s="495"/>
      <c r="J59" s="377"/>
    </row>
    <row r="60" spans="1:12">
      <c r="A60" s="399"/>
      <c r="B60" s="399"/>
      <c r="C60" s="399" t="s">
        <v>443</v>
      </c>
      <c r="D60" s="402" t="s">
        <v>444</v>
      </c>
      <c r="E60" s="376"/>
      <c r="F60" s="376"/>
      <c r="G60" s="376"/>
      <c r="H60" s="377"/>
      <c r="I60" s="495"/>
      <c r="J60" s="377"/>
    </row>
    <row r="61" spans="1:12">
      <c r="A61" s="399"/>
      <c r="B61" s="399"/>
      <c r="C61" s="399" t="s">
        <v>445</v>
      </c>
      <c r="D61" s="402"/>
      <c r="E61" s="376"/>
      <c r="F61" s="376"/>
      <c r="G61" s="376"/>
      <c r="H61" s="377"/>
      <c r="I61" s="495"/>
      <c r="J61" s="377"/>
    </row>
    <row r="62" spans="1:12">
      <c r="A62" s="399"/>
      <c r="B62" s="399" t="s">
        <v>446</v>
      </c>
      <c r="C62" s="399"/>
      <c r="D62" s="402" t="s">
        <v>447</v>
      </c>
      <c r="E62" s="341"/>
      <c r="F62" s="341"/>
      <c r="G62" s="341"/>
      <c r="H62" s="342"/>
      <c r="I62" s="345"/>
      <c r="J62" s="342"/>
    </row>
    <row r="63" spans="1:12">
      <c r="A63" s="399"/>
      <c r="B63" s="399"/>
      <c r="C63" s="399" t="s">
        <v>147</v>
      </c>
      <c r="D63" s="402" t="s">
        <v>437</v>
      </c>
      <c r="E63" s="376"/>
      <c r="F63" s="376"/>
      <c r="G63" s="376"/>
      <c r="H63" s="377"/>
      <c r="I63" s="495"/>
      <c r="J63" s="377"/>
    </row>
    <row r="64" spans="1:12">
      <c r="A64" s="399"/>
      <c r="B64" s="399"/>
      <c r="C64" s="399" t="s">
        <v>438</v>
      </c>
      <c r="D64" s="402" t="s">
        <v>439</v>
      </c>
      <c r="E64" s="376"/>
      <c r="F64" s="376"/>
      <c r="G64" s="376"/>
      <c r="H64" s="377"/>
      <c r="I64" s="495"/>
      <c r="J64" s="377"/>
    </row>
    <row r="65" spans="1:12">
      <c r="A65" s="399"/>
      <c r="B65" s="399"/>
      <c r="C65" s="399" t="s">
        <v>440</v>
      </c>
      <c r="D65" s="402"/>
      <c r="E65" s="376"/>
      <c r="F65" s="376"/>
      <c r="G65" s="376"/>
      <c r="H65" s="377"/>
      <c r="I65" s="495"/>
      <c r="J65" s="377"/>
    </row>
    <row r="66" spans="1:12">
      <c r="A66" s="399"/>
      <c r="B66" s="399"/>
      <c r="C66" s="399" t="s">
        <v>441</v>
      </c>
      <c r="D66" s="402" t="s">
        <v>442</v>
      </c>
      <c r="E66" s="376"/>
      <c r="F66" s="376"/>
      <c r="G66" s="376"/>
      <c r="H66" s="377"/>
      <c r="I66" s="495"/>
      <c r="J66" s="377"/>
    </row>
    <row r="67" spans="1:12">
      <c r="A67" s="399"/>
      <c r="B67" s="399"/>
      <c r="C67" s="399" t="s">
        <v>443</v>
      </c>
      <c r="D67" s="402" t="s">
        <v>444</v>
      </c>
      <c r="E67" s="376"/>
      <c r="F67" s="376"/>
      <c r="G67" s="376"/>
      <c r="H67" s="377"/>
      <c r="I67" s="495"/>
      <c r="J67" s="377"/>
    </row>
    <row r="68" spans="1:12">
      <c r="A68" s="399"/>
      <c r="B68" s="399"/>
      <c r="C68" s="399" t="s">
        <v>445</v>
      </c>
      <c r="D68" s="402"/>
      <c r="E68" s="376"/>
      <c r="F68" s="376"/>
      <c r="G68" s="376"/>
      <c r="H68" s="377"/>
      <c r="I68" s="495"/>
      <c r="J68" s="377"/>
    </row>
    <row r="69" spans="1:12">
      <c r="A69" s="399"/>
      <c r="B69" s="399" t="s">
        <v>449</v>
      </c>
      <c r="C69" s="399"/>
      <c r="D69" s="402" t="s">
        <v>450</v>
      </c>
      <c r="E69" s="341"/>
      <c r="F69" s="341"/>
      <c r="G69" s="341"/>
      <c r="H69" s="342"/>
      <c r="I69" s="345"/>
      <c r="J69" s="342"/>
    </row>
    <row r="70" spans="1:12">
      <c r="A70" s="399"/>
      <c r="B70" s="399"/>
      <c r="C70" s="399" t="s">
        <v>147</v>
      </c>
      <c r="D70" s="402" t="s">
        <v>437</v>
      </c>
      <c r="E70" s="376"/>
      <c r="F70" s="376"/>
      <c r="G70" s="376"/>
      <c r="H70" s="377"/>
      <c r="I70" s="495"/>
      <c r="J70" s="377"/>
    </row>
    <row r="71" spans="1:12">
      <c r="A71" s="399"/>
      <c r="B71" s="399"/>
      <c r="C71" s="399" t="s">
        <v>438</v>
      </c>
      <c r="D71" s="402" t="s">
        <v>439</v>
      </c>
      <c r="E71" s="376"/>
      <c r="F71" s="376"/>
      <c r="G71" s="376"/>
      <c r="H71" s="377"/>
      <c r="I71" s="495"/>
      <c r="J71" s="377"/>
    </row>
    <row r="72" spans="1:12">
      <c r="A72" s="399"/>
      <c r="B72" s="399"/>
      <c r="C72" s="399" t="s">
        <v>440</v>
      </c>
      <c r="D72" s="402"/>
      <c r="E72" s="376"/>
      <c r="F72" s="376"/>
      <c r="G72" s="376"/>
      <c r="H72" s="377"/>
      <c r="I72" s="495"/>
      <c r="J72" s="377"/>
    </row>
    <row r="73" spans="1:12">
      <c r="A73" s="399"/>
      <c r="B73" s="399"/>
      <c r="C73" s="399" t="s">
        <v>441</v>
      </c>
      <c r="D73" s="402" t="s">
        <v>442</v>
      </c>
      <c r="E73" s="376"/>
      <c r="F73" s="376"/>
      <c r="G73" s="376"/>
      <c r="H73" s="377"/>
      <c r="I73" s="495"/>
      <c r="J73" s="377"/>
    </row>
    <row r="74" spans="1:12">
      <c r="A74" s="399"/>
      <c r="B74" s="399"/>
      <c r="C74" s="399" t="s">
        <v>443</v>
      </c>
      <c r="D74" s="402" t="s">
        <v>444</v>
      </c>
      <c r="E74" s="376"/>
      <c r="F74" s="376"/>
      <c r="G74" s="376"/>
      <c r="H74" s="377"/>
      <c r="I74" s="495"/>
      <c r="J74" s="377"/>
    </row>
    <row r="75" spans="1:12">
      <c r="A75" s="399"/>
      <c r="B75" s="399"/>
      <c r="C75" s="399" t="s">
        <v>445</v>
      </c>
      <c r="D75" s="402"/>
      <c r="E75" s="376"/>
      <c r="F75" s="376"/>
      <c r="G75" s="376"/>
      <c r="H75" s="377"/>
      <c r="I75" s="495"/>
      <c r="J75" s="377"/>
    </row>
    <row r="76" spans="1:12" ht="16">
      <c r="A76" s="399"/>
      <c r="B76" s="399" t="s">
        <v>461</v>
      </c>
      <c r="C76" s="399"/>
      <c r="D76" s="402" t="s">
        <v>462</v>
      </c>
      <c r="E76" s="341"/>
      <c r="F76" s="341"/>
      <c r="G76" s="341"/>
      <c r="H76" s="342"/>
      <c r="I76" s="345"/>
      <c r="J76" s="342"/>
      <c r="L76" s="580"/>
    </row>
    <row r="77" spans="1:12">
      <c r="A77" s="399"/>
      <c r="B77" s="399"/>
      <c r="C77" s="399" t="s">
        <v>147</v>
      </c>
      <c r="D77" s="402" t="s">
        <v>437</v>
      </c>
      <c r="E77" s="376"/>
      <c r="F77" s="376"/>
      <c r="G77" s="376"/>
      <c r="H77" s="377"/>
      <c r="I77" s="495"/>
      <c r="J77" s="377"/>
    </row>
    <row r="78" spans="1:12">
      <c r="A78" s="399"/>
      <c r="B78" s="399"/>
      <c r="C78" s="399" t="s">
        <v>438</v>
      </c>
      <c r="D78" s="402" t="s">
        <v>439</v>
      </c>
      <c r="E78" s="376"/>
      <c r="F78" s="376"/>
      <c r="G78" s="376"/>
      <c r="H78" s="377"/>
      <c r="I78" s="495"/>
      <c r="J78" s="377"/>
    </row>
    <row r="79" spans="1:12">
      <c r="A79" s="399"/>
      <c r="B79" s="399"/>
      <c r="C79" s="399" t="s">
        <v>440</v>
      </c>
      <c r="D79" s="402"/>
      <c r="E79" s="376"/>
      <c r="F79" s="376"/>
      <c r="G79" s="376"/>
      <c r="H79" s="377"/>
      <c r="I79" s="495"/>
      <c r="J79" s="377"/>
    </row>
    <row r="80" spans="1:12">
      <c r="A80" s="399"/>
      <c r="B80" s="399"/>
      <c r="C80" s="399" t="s">
        <v>441</v>
      </c>
      <c r="D80" s="402" t="s">
        <v>442</v>
      </c>
      <c r="E80" s="376"/>
      <c r="F80" s="376"/>
      <c r="G80" s="376"/>
      <c r="H80" s="377"/>
      <c r="I80" s="495"/>
      <c r="J80" s="377"/>
    </row>
    <row r="81" spans="1:12">
      <c r="A81" s="399"/>
      <c r="B81" s="399"/>
      <c r="C81" s="399" t="s">
        <v>443</v>
      </c>
      <c r="D81" s="402" t="s">
        <v>444</v>
      </c>
      <c r="E81" s="376"/>
      <c r="F81" s="376"/>
      <c r="G81" s="376"/>
      <c r="H81" s="377"/>
      <c r="I81" s="495"/>
      <c r="J81" s="377"/>
    </row>
    <row r="82" spans="1:12">
      <c r="A82" s="399"/>
      <c r="B82" s="399"/>
      <c r="C82" s="399" t="s">
        <v>445</v>
      </c>
      <c r="D82" s="402"/>
      <c r="E82" s="376"/>
      <c r="F82" s="376"/>
      <c r="G82" s="376"/>
      <c r="H82" s="377"/>
      <c r="I82" s="495"/>
      <c r="J82" s="377"/>
    </row>
    <row r="83" spans="1:12" ht="16">
      <c r="A83" s="399"/>
      <c r="B83" s="399" t="s">
        <v>463</v>
      </c>
      <c r="C83" s="399"/>
      <c r="D83" s="402" t="s">
        <v>464</v>
      </c>
      <c r="E83" s="341"/>
      <c r="F83" s="341"/>
      <c r="G83" s="341"/>
      <c r="H83" s="342"/>
      <c r="I83" s="345"/>
      <c r="J83" s="342"/>
      <c r="L83" s="580"/>
    </row>
    <row r="84" spans="1:12">
      <c r="A84" s="399"/>
      <c r="B84" s="399"/>
      <c r="C84" s="399" t="s">
        <v>147</v>
      </c>
      <c r="D84" s="402" t="s">
        <v>437</v>
      </c>
      <c r="E84" s="376"/>
      <c r="F84" s="376"/>
      <c r="G84" s="376"/>
      <c r="H84" s="377"/>
      <c r="I84" s="495"/>
      <c r="J84" s="377"/>
    </row>
    <row r="85" spans="1:12">
      <c r="A85" s="399"/>
      <c r="B85" s="399"/>
      <c r="C85" s="399" t="s">
        <v>438</v>
      </c>
      <c r="D85" s="402" t="s">
        <v>439</v>
      </c>
      <c r="E85" s="376"/>
      <c r="F85" s="376"/>
      <c r="G85" s="376"/>
      <c r="H85" s="377"/>
      <c r="I85" s="495"/>
      <c r="J85" s="377"/>
    </row>
    <row r="86" spans="1:12">
      <c r="A86" s="399"/>
      <c r="B86" s="399"/>
      <c r="C86" s="399" t="s">
        <v>440</v>
      </c>
      <c r="D86" s="402"/>
      <c r="E86" s="376"/>
      <c r="F86" s="376"/>
      <c r="G86" s="376"/>
      <c r="H86" s="377"/>
      <c r="I86" s="495"/>
      <c r="J86" s="377"/>
    </row>
    <row r="87" spans="1:12">
      <c r="A87" s="399"/>
      <c r="B87" s="399"/>
      <c r="C87" s="399" t="s">
        <v>441</v>
      </c>
      <c r="D87" s="402" t="s">
        <v>442</v>
      </c>
      <c r="E87" s="376"/>
      <c r="F87" s="376"/>
      <c r="G87" s="376"/>
      <c r="H87" s="377"/>
      <c r="I87" s="495"/>
      <c r="J87" s="377"/>
    </row>
    <row r="88" spans="1:12">
      <c r="A88" s="399"/>
      <c r="B88" s="399"/>
      <c r="C88" s="399" t="s">
        <v>443</v>
      </c>
      <c r="D88" s="402" t="s">
        <v>444</v>
      </c>
      <c r="E88" s="376"/>
      <c r="F88" s="376"/>
      <c r="G88" s="376"/>
      <c r="H88" s="377"/>
      <c r="I88" s="495"/>
      <c r="J88" s="377"/>
    </row>
    <row r="89" spans="1:12">
      <c r="A89" s="399"/>
      <c r="B89" s="399"/>
      <c r="C89" s="399" t="s">
        <v>445</v>
      </c>
      <c r="D89" s="402"/>
      <c r="E89" s="376"/>
      <c r="F89" s="376"/>
      <c r="G89" s="376"/>
      <c r="H89" s="377"/>
      <c r="I89" s="495"/>
      <c r="J89" s="377"/>
    </row>
    <row r="90" spans="1:12">
      <c r="A90" s="399"/>
      <c r="B90" s="399" t="s">
        <v>451</v>
      </c>
      <c r="C90" s="399"/>
      <c r="D90" s="402" t="s">
        <v>452</v>
      </c>
      <c r="E90" s="341"/>
      <c r="F90" s="341"/>
      <c r="G90" s="341"/>
      <c r="H90" s="342"/>
      <c r="I90" s="345"/>
      <c r="J90" s="342"/>
    </row>
    <row r="91" spans="1:12">
      <c r="A91" s="399"/>
      <c r="B91" s="399"/>
      <c r="C91" s="399" t="s">
        <v>147</v>
      </c>
      <c r="D91" s="402" t="s">
        <v>437</v>
      </c>
      <c r="E91" s="376"/>
      <c r="F91" s="376"/>
      <c r="G91" s="376"/>
      <c r="H91" s="377"/>
      <c r="I91" s="495"/>
      <c r="J91" s="377"/>
    </row>
    <row r="92" spans="1:12">
      <c r="A92" s="399"/>
      <c r="B92" s="399"/>
      <c r="C92" s="399" t="s">
        <v>438</v>
      </c>
      <c r="D92" s="402" t="s">
        <v>439</v>
      </c>
      <c r="E92" s="376"/>
      <c r="F92" s="376"/>
      <c r="G92" s="376"/>
      <c r="H92" s="377"/>
      <c r="I92" s="495"/>
      <c r="J92" s="377"/>
    </row>
    <row r="93" spans="1:12">
      <c r="A93" s="399"/>
      <c r="B93" s="399"/>
      <c r="C93" s="399" t="s">
        <v>440</v>
      </c>
      <c r="D93" s="402"/>
      <c r="E93" s="376"/>
      <c r="F93" s="376"/>
      <c r="G93" s="376"/>
      <c r="H93" s="377"/>
      <c r="I93" s="495"/>
      <c r="J93" s="377"/>
    </row>
    <row r="94" spans="1:12">
      <c r="A94" s="399"/>
      <c r="B94" s="399"/>
      <c r="C94" s="399" t="s">
        <v>441</v>
      </c>
      <c r="D94" s="402" t="s">
        <v>442</v>
      </c>
      <c r="E94" s="376"/>
      <c r="F94" s="376"/>
      <c r="G94" s="376"/>
      <c r="H94" s="377"/>
      <c r="I94" s="495"/>
      <c r="J94" s="377"/>
    </row>
    <row r="95" spans="1:12">
      <c r="A95" s="399"/>
      <c r="B95" s="399"/>
      <c r="C95" s="399" t="s">
        <v>443</v>
      </c>
      <c r="D95" s="402" t="s">
        <v>444</v>
      </c>
      <c r="E95" s="376"/>
      <c r="F95" s="376"/>
      <c r="G95" s="376"/>
      <c r="H95" s="377"/>
      <c r="I95" s="495"/>
      <c r="J95" s="377"/>
    </row>
    <row r="96" spans="1:12">
      <c r="A96" s="399"/>
      <c r="B96" s="399"/>
      <c r="C96" s="399" t="s">
        <v>445</v>
      </c>
      <c r="D96" s="402"/>
      <c r="E96" s="376"/>
      <c r="F96" s="376"/>
      <c r="G96" s="376"/>
      <c r="H96" s="377"/>
      <c r="I96" s="495"/>
      <c r="J96" s="377"/>
    </row>
    <row r="97" spans="1:10" ht="19.5" customHeight="1" thickBot="1">
      <c r="A97" s="442" t="s">
        <v>482</v>
      </c>
      <c r="B97" s="443"/>
      <c r="C97" s="442" t="s">
        <v>484</v>
      </c>
      <c r="D97" s="444"/>
      <c r="E97" s="522">
        <f>SUM(E55:E96)</f>
        <v>51832</v>
      </c>
      <c r="F97" s="522">
        <f t="shared" ref="F97:H97" si="2">SUM(F55:F96)</f>
        <v>65000</v>
      </c>
      <c r="G97" s="522">
        <f t="shared" si="2"/>
        <v>50000</v>
      </c>
      <c r="H97" s="522">
        <f t="shared" si="2"/>
        <v>0</v>
      </c>
      <c r="I97" s="522">
        <f t="shared" ref="I97:J97" si="3">SUM(I55:I96)</f>
        <v>0</v>
      </c>
      <c r="J97" s="522">
        <f t="shared" si="3"/>
        <v>0</v>
      </c>
    </row>
    <row r="98" spans="1:10" ht="15" customHeight="1" thickTop="1">
      <c r="A98" s="428"/>
    </row>
    <row r="99" spans="1:10">
      <c r="A99" s="6"/>
      <c r="B99" s="6"/>
      <c r="C99" s="6"/>
    </row>
    <row r="100" spans="1:10">
      <c r="A100" s="6"/>
      <c r="B100" s="6"/>
      <c r="C100" s="6"/>
    </row>
    <row r="101" spans="1:10" ht="16.5" customHeight="1">
      <c r="A101" s="6"/>
      <c r="B101" s="6"/>
      <c r="C101" s="6"/>
    </row>
    <row r="102" spans="1:10" ht="17.25" customHeight="1">
      <c r="A102" s="6"/>
      <c r="B102" s="6"/>
      <c r="C102" s="6"/>
    </row>
    <row r="103" spans="1:10">
      <c r="H103" s="757"/>
      <c r="I103" s="757"/>
      <c r="J103" s="757" t="s">
        <v>30</v>
      </c>
    </row>
    <row r="104" spans="1:10">
      <c r="H104" s="159"/>
      <c r="I104" s="159"/>
      <c r="J104" s="159" t="s">
        <v>485</v>
      </c>
    </row>
  </sheetData>
  <sheetProtection algorithmName="SHA-512" hashValue="G2w4HL6b/nfaRucTtcIIYNzU8j99N3wuJTsunHbHbZbwtsGeOTROvlISUs9j8jcg/Wvc0OftWHcC3tBvny8mSQ==" saltValue="wo6/YkNe38M9l1XIkSH0mg==" spinCount="100000" sheet="1" objects="1" scenarios="1"/>
  <mergeCells count="4">
    <mergeCell ref="B9:D9"/>
    <mergeCell ref="G6:J6"/>
    <mergeCell ref="D3:J3"/>
    <mergeCell ref="D1:J1"/>
  </mergeCells>
  <phoneticPr fontId="0" type="noConversion"/>
  <pageMargins left="0.55000000000000004" right="0" top="0.5" bottom="0.25" header="0.5" footer="0"/>
  <pageSetup scale="67" fitToHeight="0" orientation="portrait" r:id="rId1"/>
  <headerFooter alignWithMargins="0">
    <oddFooter>&amp;C&amp;8Last Revised &amp;D</oddFooter>
  </headerFooter>
  <customProperties>
    <customPr name="DrillPoint.FROID" r:id="rId2"/>
    <customPr name="DrillPoint.Mode" r:id="rId3"/>
    <customPr name="DrillPoint.Subsheet" r:id="rId4"/>
  </customProperties>
  <legacy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ECA9-EC38-4F50-8641-29F1A46EEA53}">
  <sheetPr codeName="Sheet19">
    <tabColor rgb="FFFFFFCC"/>
    <pageSetUpPr fitToPage="1"/>
  </sheetPr>
  <dimension ref="A1:N78"/>
  <sheetViews>
    <sheetView topLeftCell="A26" zoomScale="80" zoomScaleNormal="80" workbookViewId="0">
      <selection activeCell="F41" sqref="F41"/>
    </sheetView>
  </sheetViews>
  <sheetFormatPr baseColWidth="10" defaultColWidth="9.1640625" defaultRowHeight="14"/>
  <cols>
    <col min="1" max="1" width="1.6640625" style="19" customWidth="1"/>
    <col min="2" max="2" width="2.5" style="19" customWidth="1"/>
    <col min="3" max="3" width="4.5" style="19" customWidth="1"/>
    <col min="4" max="4" width="33" style="6" customWidth="1"/>
    <col min="5" max="10" width="17.6640625" style="6" customWidth="1"/>
    <col min="11" max="16384" width="9.1640625" style="6"/>
  </cols>
  <sheetData>
    <row r="1" spans="1:12" ht="19">
      <c r="D1" s="925" t="s">
        <v>430</v>
      </c>
      <c r="E1" s="925"/>
      <c r="F1" s="925"/>
      <c r="G1" s="925"/>
      <c r="H1" s="925"/>
      <c r="I1" s="925"/>
      <c r="J1" s="925"/>
    </row>
    <row r="3" spans="1:12">
      <c r="D3" s="924" t="str">
        <f>'Sch 1'!$B$7</f>
        <v>Democracy Prep Agassi Campus</v>
      </c>
      <c r="E3" s="924"/>
      <c r="F3" s="924"/>
      <c r="G3" s="924"/>
      <c r="H3" s="924"/>
      <c r="I3" s="924"/>
      <c r="J3" s="924"/>
    </row>
    <row r="5" spans="1:12">
      <c r="A5" s="593"/>
      <c r="B5" s="593"/>
      <c r="C5" s="593"/>
      <c r="D5" s="594"/>
      <c r="E5" s="595">
        <v>-1</v>
      </c>
      <c r="F5" s="596">
        <v>-2</v>
      </c>
      <c r="G5" s="506">
        <v>-3</v>
      </c>
      <c r="H5" s="504">
        <v>-4</v>
      </c>
      <c r="I5" s="504">
        <v>-5</v>
      </c>
      <c r="J5" s="506">
        <v>-6</v>
      </c>
    </row>
    <row r="6" spans="1:12">
      <c r="A6" s="597"/>
      <c r="B6" s="597"/>
      <c r="C6" s="597"/>
      <c r="D6" s="598"/>
      <c r="E6" s="598"/>
      <c r="F6" s="599" t="s">
        <v>83</v>
      </c>
      <c r="G6" s="921" t="str">
        <f>"BUDGET YEAR ENDING "&amp;TEXT('Form 1'!$C$138,"mm/dd/yy")</f>
        <v>BUDGET YEAR ENDING 06/30/27</v>
      </c>
      <c r="H6" s="922"/>
      <c r="I6" s="922"/>
      <c r="J6" s="923"/>
    </row>
    <row r="7" spans="1:12" ht="15">
      <c r="A7" s="597"/>
      <c r="B7" s="597"/>
      <c r="C7" s="597"/>
      <c r="D7" s="598"/>
      <c r="E7" s="600" t="s">
        <v>323</v>
      </c>
      <c r="F7" s="600" t="s">
        <v>324</v>
      </c>
      <c r="G7" s="558"/>
      <c r="H7" s="512"/>
      <c r="I7" s="511"/>
      <c r="J7" s="512"/>
    </row>
    <row r="8" spans="1:12" ht="16">
      <c r="A8" s="597"/>
      <c r="B8" s="601" t="s">
        <v>431</v>
      </c>
      <c r="C8" s="602"/>
      <c r="D8" s="598"/>
      <c r="E8" s="600" t="s">
        <v>325</v>
      </c>
      <c r="F8" s="600" t="s">
        <v>325</v>
      </c>
      <c r="G8" s="515" t="str">
        <f>REF!$F$3</f>
        <v>TENTATIVE</v>
      </c>
      <c r="H8" s="516" t="str">
        <f>REF!$F$4</f>
        <v>FINAL</v>
      </c>
      <c r="I8" s="515" t="str">
        <f>REF!$F$5</f>
        <v>AMENDMENT 1</v>
      </c>
      <c r="J8" s="516" t="str">
        <f>REF!$F$6</f>
        <v>AMENDMENT 2</v>
      </c>
    </row>
    <row r="9" spans="1:12" s="22" customFormat="1" ht="18" customHeight="1">
      <c r="A9" s="603"/>
      <c r="B9" s="930"/>
      <c r="C9" s="930"/>
      <c r="D9" s="931"/>
      <c r="E9" s="604">
        <f>'Form 1'!$C$129</f>
        <v>45838</v>
      </c>
      <c r="F9" s="604">
        <f>'Form 1'!$C$133</f>
        <v>46203</v>
      </c>
      <c r="G9" s="519" t="s">
        <v>326</v>
      </c>
      <c r="H9" s="520" t="s">
        <v>326</v>
      </c>
      <c r="I9" s="519" t="s">
        <v>326</v>
      </c>
      <c r="J9" s="520" t="s">
        <v>326</v>
      </c>
    </row>
    <row r="10" spans="1:12" s="22" customFormat="1" ht="18" customHeight="1">
      <c r="A10" s="403" t="s">
        <v>305</v>
      </c>
      <c r="B10" s="605"/>
      <c r="C10" s="606" t="s">
        <v>486</v>
      </c>
      <c r="D10" s="607"/>
      <c r="E10" s="343"/>
      <c r="F10" s="343"/>
      <c r="G10" s="343"/>
      <c r="H10" s="344"/>
      <c r="I10" s="713"/>
      <c r="J10" s="344"/>
      <c r="L10" s="432" t="s">
        <v>487</v>
      </c>
    </row>
    <row r="11" spans="1:12" s="22" customFormat="1" ht="15" customHeight="1">
      <c r="A11" s="20"/>
      <c r="B11" s="608" t="s">
        <v>446</v>
      </c>
      <c r="C11" s="33"/>
      <c r="D11" s="609" t="s">
        <v>447</v>
      </c>
      <c r="E11" s="610"/>
      <c r="F11" s="610"/>
      <c r="G11" s="610"/>
      <c r="H11" s="611"/>
      <c r="I11" s="718"/>
      <c r="J11" s="611"/>
      <c r="L11" s="9" t="s">
        <v>488</v>
      </c>
    </row>
    <row r="12" spans="1:12">
      <c r="A12" s="399"/>
      <c r="B12" s="399"/>
      <c r="C12" s="399" t="s">
        <v>147</v>
      </c>
      <c r="D12" s="402" t="s">
        <v>437</v>
      </c>
      <c r="E12" s="376"/>
      <c r="F12" s="376"/>
      <c r="G12" s="376"/>
      <c r="H12" s="377"/>
      <c r="I12" s="495"/>
      <c r="J12" s="377"/>
    </row>
    <row r="13" spans="1:12">
      <c r="A13" s="399"/>
      <c r="B13" s="399"/>
      <c r="C13" s="399" t="s">
        <v>438</v>
      </c>
      <c r="D13" s="402" t="s">
        <v>439</v>
      </c>
      <c r="E13" s="376"/>
      <c r="F13" s="376"/>
      <c r="G13" s="376"/>
      <c r="H13" s="377"/>
      <c r="I13" s="495"/>
      <c r="J13" s="377"/>
    </row>
    <row r="14" spans="1:12">
      <c r="A14" s="399"/>
      <c r="B14" s="399"/>
      <c r="C14" s="399" t="s">
        <v>440</v>
      </c>
      <c r="D14" s="402"/>
      <c r="E14" s="376"/>
      <c r="F14" s="376"/>
      <c r="G14" s="376"/>
      <c r="H14" s="377"/>
      <c r="I14" s="495"/>
      <c r="J14" s="377"/>
    </row>
    <row r="15" spans="1:12">
      <c r="A15" s="399"/>
      <c r="B15" s="399"/>
      <c r="C15" s="399" t="s">
        <v>441</v>
      </c>
      <c r="D15" s="402" t="s">
        <v>442</v>
      </c>
      <c r="E15" s="376"/>
      <c r="F15" s="376"/>
      <c r="G15" s="376"/>
      <c r="H15" s="377"/>
      <c r="I15" s="495"/>
      <c r="J15" s="377"/>
    </row>
    <row r="16" spans="1:12">
      <c r="A16" s="399"/>
      <c r="B16" s="399"/>
      <c r="C16" s="399" t="s">
        <v>443</v>
      </c>
      <c r="D16" s="402" t="s">
        <v>444</v>
      </c>
      <c r="E16" s="376"/>
      <c r="F16" s="376"/>
      <c r="G16" s="376"/>
      <c r="H16" s="377"/>
      <c r="I16" s="495"/>
      <c r="J16" s="377"/>
    </row>
    <row r="17" spans="1:12">
      <c r="A17" s="399"/>
      <c r="B17" s="399"/>
      <c r="C17" s="399" t="s">
        <v>445</v>
      </c>
      <c r="D17" s="402"/>
      <c r="E17" s="376"/>
      <c r="F17" s="376"/>
      <c r="G17" s="376"/>
      <c r="H17" s="377"/>
      <c r="I17" s="495"/>
      <c r="J17" s="377"/>
    </row>
    <row r="18" spans="1:12" ht="15.75" customHeight="1" thickBot="1">
      <c r="A18" s="412"/>
      <c r="B18" s="393" t="s">
        <v>489</v>
      </c>
      <c r="C18" s="412"/>
      <c r="D18" s="413"/>
      <c r="E18" s="521">
        <f>SUM(E11:E17)</f>
        <v>0</v>
      </c>
      <c r="F18" s="521">
        <f t="shared" ref="F18:H18" si="0">SUM(F11:F17)</f>
        <v>0</v>
      </c>
      <c r="G18" s="521">
        <f t="shared" si="0"/>
        <v>0</v>
      </c>
      <c r="H18" s="716">
        <f t="shared" si="0"/>
        <v>0</v>
      </c>
      <c r="I18" s="719">
        <f t="shared" ref="I18:J18" si="1">SUM(I11:I17)</f>
        <v>0</v>
      </c>
      <c r="J18" s="521">
        <f t="shared" si="1"/>
        <v>0</v>
      </c>
    </row>
    <row r="19" spans="1:12" ht="14.25" customHeight="1">
      <c r="A19" s="399"/>
      <c r="B19" s="403" t="s">
        <v>449</v>
      </c>
      <c r="C19" s="403"/>
      <c r="D19" s="551" t="s">
        <v>450</v>
      </c>
      <c r="E19" s="341"/>
      <c r="F19" s="341"/>
      <c r="G19" s="341"/>
      <c r="H19" s="342"/>
      <c r="I19" s="345"/>
      <c r="J19" s="342"/>
      <c r="L19" s="6" t="s">
        <v>490</v>
      </c>
    </row>
    <row r="20" spans="1:12">
      <c r="A20" s="399"/>
      <c r="B20" s="399"/>
      <c r="C20" s="399" t="s">
        <v>147</v>
      </c>
      <c r="D20" s="402" t="s">
        <v>437</v>
      </c>
      <c r="E20" s="376"/>
      <c r="F20" s="376"/>
      <c r="G20" s="376"/>
      <c r="H20" s="377"/>
      <c r="I20" s="495"/>
      <c r="J20" s="377"/>
    </row>
    <row r="21" spans="1:12">
      <c r="A21" s="399"/>
      <c r="B21" s="399"/>
      <c r="C21" s="399" t="s">
        <v>438</v>
      </c>
      <c r="D21" s="402" t="s">
        <v>439</v>
      </c>
      <c r="E21" s="376"/>
      <c r="F21" s="376"/>
      <c r="G21" s="376"/>
      <c r="H21" s="377"/>
      <c r="I21" s="495"/>
      <c r="J21" s="377"/>
    </row>
    <row r="22" spans="1:12">
      <c r="A22" s="399"/>
      <c r="B22" s="399"/>
      <c r="C22" s="399" t="s">
        <v>440</v>
      </c>
      <c r="D22" s="402"/>
      <c r="E22" s="376"/>
      <c r="F22" s="376"/>
      <c r="G22" s="376"/>
      <c r="H22" s="377"/>
      <c r="I22" s="495"/>
      <c r="J22" s="377"/>
    </row>
    <row r="23" spans="1:12">
      <c r="A23" s="399"/>
      <c r="B23" s="399"/>
      <c r="C23" s="399" t="s">
        <v>441</v>
      </c>
      <c r="D23" s="402" t="s">
        <v>442</v>
      </c>
      <c r="E23" s="376"/>
      <c r="F23" s="376"/>
      <c r="G23" s="376"/>
      <c r="H23" s="377"/>
      <c r="I23" s="495"/>
      <c r="J23" s="377"/>
    </row>
    <row r="24" spans="1:12">
      <c r="A24" s="399"/>
      <c r="B24" s="399"/>
      <c r="C24" s="399" t="s">
        <v>443</v>
      </c>
      <c r="D24" s="402" t="s">
        <v>444</v>
      </c>
      <c r="E24" s="376"/>
      <c r="F24" s="376"/>
      <c r="G24" s="376"/>
      <c r="H24" s="377"/>
      <c r="I24" s="495"/>
      <c r="J24" s="377"/>
    </row>
    <row r="25" spans="1:12">
      <c r="A25" s="399"/>
      <c r="B25" s="399"/>
      <c r="C25" s="399" t="s">
        <v>445</v>
      </c>
      <c r="D25" s="402"/>
      <c r="E25" s="376"/>
      <c r="F25" s="376"/>
      <c r="G25" s="376"/>
      <c r="H25" s="377"/>
      <c r="I25" s="495"/>
      <c r="J25" s="377"/>
    </row>
    <row r="26" spans="1:12" ht="15.75" customHeight="1" thickBot="1">
      <c r="A26" s="412"/>
      <c r="B26" s="393" t="s">
        <v>491</v>
      </c>
      <c r="C26" s="412"/>
      <c r="D26" s="413"/>
      <c r="E26" s="521">
        <f>SUM(E19:E25)</f>
        <v>0</v>
      </c>
      <c r="F26" s="521">
        <f t="shared" ref="F26" si="2">SUM(F19:F25)</f>
        <v>0</v>
      </c>
      <c r="G26" s="521">
        <f t="shared" ref="G26" si="3">SUM(G19:G25)</f>
        <v>0</v>
      </c>
      <c r="H26" s="716">
        <f t="shared" ref="H26:J26" si="4">SUM(H19:H25)</f>
        <v>0</v>
      </c>
      <c r="I26" s="719">
        <f t="shared" si="4"/>
        <v>0</v>
      </c>
      <c r="J26" s="521">
        <f t="shared" si="4"/>
        <v>0</v>
      </c>
    </row>
    <row r="27" spans="1:12" ht="15" customHeight="1">
      <c r="A27" s="399"/>
      <c r="B27" s="403" t="s">
        <v>461</v>
      </c>
      <c r="C27" s="403"/>
      <c r="D27" s="551" t="s">
        <v>462</v>
      </c>
      <c r="E27" s="341"/>
      <c r="F27" s="341"/>
      <c r="G27" s="341"/>
      <c r="H27" s="342"/>
      <c r="I27" s="345"/>
      <c r="J27" s="342"/>
      <c r="L27" s="6" t="s">
        <v>492</v>
      </c>
    </row>
    <row r="28" spans="1:12">
      <c r="A28" s="399"/>
      <c r="B28" s="399"/>
      <c r="C28" s="399" t="s">
        <v>147</v>
      </c>
      <c r="D28" s="402" t="s">
        <v>437</v>
      </c>
      <c r="E28" s="376"/>
      <c r="F28" s="376"/>
      <c r="G28" s="376"/>
      <c r="H28" s="377"/>
      <c r="I28" s="495"/>
      <c r="J28" s="377"/>
    </row>
    <row r="29" spans="1:12">
      <c r="A29" s="399"/>
      <c r="B29" s="399"/>
      <c r="C29" s="399" t="s">
        <v>438</v>
      </c>
      <c r="D29" s="402" t="s">
        <v>439</v>
      </c>
      <c r="E29" s="376"/>
      <c r="F29" s="376"/>
      <c r="G29" s="376"/>
      <c r="H29" s="377"/>
      <c r="I29" s="495"/>
      <c r="J29" s="377"/>
    </row>
    <row r="30" spans="1:12">
      <c r="A30" s="399"/>
      <c r="B30" s="399"/>
      <c r="C30" s="399" t="s">
        <v>440</v>
      </c>
      <c r="D30" s="402"/>
      <c r="E30" s="376"/>
      <c r="F30" s="376"/>
      <c r="G30" s="376"/>
      <c r="H30" s="377"/>
      <c r="I30" s="495"/>
      <c r="J30" s="377"/>
      <c r="L30" s="432" t="s">
        <v>493</v>
      </c>
    </row>
    <row r="31" spans="1:12">
      <c r="A31" s="399"/>
      <c r="B31" s="399"/>
      <c r="C31" s="399" t="s">
        <v>441</v>
      </c>
      <c r="D31" s="402" t="s">
        <v>442</v>
      </c>
      <c r="E31" s="376"/>
      <c r="F31" s="376"/>
      <c r="G31" s="376"/>
      <c r="H31" s="377"/>
      <c r="I31" s="495"/>
      <c r="J31" s="377"/>
    </row>
    <row r="32" spans="1:12">
      <c r="A32" s="399"/>
      <c r="B32" s="399"/>
      <c r="C32" s="399" t="s">
        <v>443</v>
      </c>
      <c r="D32" s="402" t="s">
        <v>444</v>
      </c>
      <c r="E32" s="376"/>
      <c r="F32" s="376"/>
      <c r="G32" s="376"/>
      <c r="H32" s="377"/>
      <c r="I32" s="495"/>
      <c r="J32" s="377"/>
    </row>
    <row r="33" spans="1:12">
      <c r="A33" s="399"/>
      <c r="B33" s="399"/>
      <c r="C33" s="399" t="s">
        <v>445</v>
      </c>
      <c r="D33" s="402"/>
      <c r="E33" s="376"/>
      <c r="F33" s="376"/>
      <c r="G33" s="376"/>
      <c r="H33" s="377"/>
      <c r="I33" s="495"/>
      <c r="J33" s="377"/>
    </row>
    <row r="34" spans="1:12" ht="17.25" customHeight="1" thickBot="1">
      <c r="A34" s="412"/>
      <c r="B34" s="393" t="s">
        <v>494</v>
      </c>
      <c r="C34" s="412"/>
      <c r="D34" s="413"/>
      <c r="E34" s="521">
        <f>SUM(E27:E33)</f>
        <v>0</v>
      </c>
      <c r="F34" s="521">
        <f t="shared" ref="F34" si="5">SUM(F27:F33)</f>
        <v>0</v>
      </c>
      <c r="G34" s="521">
        <f t="shared" ref="G34" si="6">SUM(G27:G33)</f>
        <v>0</v>
      </c>
      <c r="H34" s="716">
        <f t="shared" ref="H34:J34" si="7">SUM(H27:H33)</f>
        <v>0</v>
      </c>
      <c r="I34" s="719">
        <f t="shared" si="7"/>
        <v>0</v>
      </c>
      <c r="J34" s="521">
        <f t="shared" si="7"/>
        <v>0</v>
      </c>
    </row>
    <row r="35" spans="1:12" ht="15" customHeight="1">
      <c r="A35" s="399"/>
      <c r="B35" s="403" t="s">
        <v>463</v>
      </c>
      <c r="C35" s="403"/>
      <c r="D35" s="551" t="s">
        <v>464</v>
      </c>
      <c r="E35" s="341"/>
      <c r="F35" s="341"/>
      <c r="G35" s="341"/>
      <c r="H35" s="342"/>
      <c r="I35" s="345"/>
      <c r="J35" s="342"/>
      <c r="L35" s="6" t="s">
        <v>495</v>
      </c>
    </row>
    <row r="36" spans="1:12">
      <c r="A36" s="399"/>
      <c r="B36" s="399"/>
      <c r="C36" s="399" t="s">
        <v>147</v>
      </c>
      <c r="D36" s="402" t="s">
        <v>437</v>
      </c>
      <c r="E36" s="376">
        <v>932185</v>
      </c>
      <c r="F36" s="376">
        <v>1293088.5119439424</v>
      </c>
      <c r="G36" s="376">
        <v>1162876.2711890533</v>
      </c>
      <c r="H36" s="377"/>
      <c r="I36" s="495"/>
      <c r="J36" s="377"/>
    </row>
    <row r="37" spans="1:12">
      <c r="A37" s="399"/>
      <c r="B37" s="399"/>
      <c r="C37" s="399" t="s">
        <v>438</v>
      </c>
      <c r="D37" s="402" t="s">
        <v>439</v>
      </c>
      <c r="E37" s="380">
        <v>418920</v>
      </c>
      <c r="F37" s="496">
        <v>641913.77173119748</v>
      </c>
      <c r="G37" s="496">
        <v>737864.74486715673</v>
      </c>
      <c r="H37" s="497"/>
      <c r="I37" s="380"/>
      <c r="J37" s="497"/>
    </row>
    <row r="38" spans="1:12">
      <c r="A38" s="399"/>
      <c r="B38" s="399"/>
      <c r="C38" s="399" t="s">
        <v>440</v>
      </c>
      <c r="D38" s="402"/>
      <c r="E38" s="376">
        <v>549326</v>
      </c>
      <c r="F38" s="376">
        <v>590829</v>
      </c>
      <c r="G38" s="376">
        <v>368907</v>
      </c>
      <c r="H38" s="377"/>
      <c r="I38" s="495"/>
      <c r="J38" s="377"/>
    </row>
    <row r="39" spans="1:12">
      <c r="A39" s="399"/>
      <c r="B39" s="399"/>
      <c r="C39" s="399" t="s">
        <v>441</v>
      </c>
      <c r="D39" s="402" t="s">
        <v>442</v>
      </c>
      <c r="E39" s="376">
        <v>217968</v>
      </c>
      <c r="F39" s="376">
        <v>329093</v>
      </c>
      <c r="G39" s="376">
        <v>478488</v>
      </c>
      <c r="H39" s="377"/>
      <c r="I39" s="495"/>
      <c r="J39" s="377"/>
    </row>
    <row r="40" spans="1:12">
      <c r="A40" s="399"/>
      <c r="B40" s="399"/>
      <c r="C40" s="399" t="s">
        <v>443</v>
      </c>
      <c r="D40" s="402" t="s">
        <v>444</v>
      </c>
      <c r="E40" s="376">
        <v>561519</v>
      </c>
      <c r="F40" s="376">
        <v>742437</v>
      </c>
      <c r="G40" s="376">
        <v>905282</v>
      </c>
      <c r="H40" s="377"/>
      <c r="I40" s="495"/>
      <c r="J40" s="377"/>
    </row>
    <row r="41" spans="1:12">
      <c r="A41" s="399"/>
      <c r="B41" s="399"/>
      <c r="C41" s="399" t="s">
        <v>445</v>
      </c>
      <c r="D41" s="402"/>
      <c r="E41" s="376"/>
      <c r="F41" s="376"/>
      <c r="G41" s="376"/>
      <c r="H41" s="377"/>
      <c r="I41" s="495"/>
      <c r="J41" s="377"/>
    </row>
    <row r="42" spans="1:12" ht="16.5" customHeight="1" thickBot="1">
      <c r="A42" s="412"/>
      <c r="B42" s="393" t="s">
        <v>496</v>
      </c>
      <c r="C42" s="412"/>
      <c r="D42" s="413"/>
      <c r="E42" s="521">
        <f>SUM(E35:E41)</f>
        <v>2679918</v>
      </c>
      <c r="F42" s="521">
        <f t="shared" ref="F42" si="8">SUM(F35:F41)</f>
        <v>3597361.2836751398</v>
      </c>
      <c r="G42" s="521">
        <f t="shared" ref="G42" si="9">SUM(G35:G41)</f>
        <v>3653418.0160562098</v>
      </c>
      <c r="H42" s="716">
        <f t="shared" ref="H42:J42" si="10">SUM(H35:H41)</f>
        <v>0</v>
      </c>
      <c r="I42" s="719">
        <f t="shared" si="10"/>
        <v>0</v>
      </c>
      <c r="J42" s="521">
        <f t="shared" si="10"/>
        <v>0</v>
      </c>
    </row>
    <row r="43" spans="1:12" ht="15" customHeight="1">
      <c r="A43" s="399"/>
      <c r="B43" s="403" t="s">
        <v>497</v>
      </c>
      <c r="C43" s="403"/>
      <c r="D43" s="551" t="s">
        <v>498</v>
      </c>
      <c r="E43" s="345"/>
      <c r="F43" s="341"/>
      <c r="G43" s="341"/>
      <c r="H43" s="342"/>
      <c r="I43" s="345"/>
      <c r="J43" s="342"/>
      <c r="L43" s="6" t="s">
        <v>499</v>
      </c>
    </row>
    <row r="44" spans="1:12">
      <c r="A44" s="399"/>
      <c r="B44" s="399"/>
      <c r="C44" s="399" t="s">
        <v>147</v>
      </c>
      <c r="D44" s="402" t="s">
        <v>437</v>
      </c>
      <c r="E44" s="376"/>
      <c r="F44" s="376"/>
      <c r="G44" s="376"/>
      <c r="H44" s="377"/>
      <c r="I44" s="495"/>
      <c r="J44" s="377"/>
    </row>
    <row r="45" spans="1:12">
      <c r="A45" s="399"/>
      <c r="B45" s="399"/>
      <c r="C45" s="399" t="s">
        <v>438</v>
      </c>
      <c r="D45" s="402" t="s">
        <v>439</v>
      </c>
      <c r="E45" s="380"/>
      <c r="F45" s="496"/>
      <c r="G45" s="496"/>
      <c r="H45" s="497"/>
      <c r="I45" s="380"/>
      <c r="J45" s="497"/>
    </row>
    <row r="46" spans="1:12">
      <c r="A46" s="399"/>
      <c r="B46" s="399"/>
      <c r="C46" s="399" t="s">
        <v>440</v>
      </c>
      <c r="D46" s="402"/>
      <c r="E46" s="376"/>
      <c r="F46" s="376"/>
      <c r="G46" s="376"/>
      <c r="H46" s="377"/>
      <c r="I46" s="495"/>
      <c r="J46" s="377"/>
      <c r="L46" s="432" t="s">
        <v>500</v>
      </c>
    </row>
    <row r="47" spans="1:12">
      <c r="A47" s="399"/>
      <c r="B47" s="399"/>
      <c r="C47" s="399" t="s">
        <v>441</v>
      </c>
      <c r="D47" s="402" t="s">
        <v>442</v>
      </c>
      <c r="E47" s="376"/>
      <c r="F47" s="376"/>
      <c r="G47" s="376"/>
      <c r="H47" s="377"/>
      <c r="I47" s="495"/>
      <c r="J47" s="377"/>
    </row>
    <row r="48" spans="1:12">
      <c r="A48" s="399"/>
      <c r="B48" s="399"/>
      <c r="C48" s="399" t="s">
        <v>443</v>
      </c>
      <c r="D48" s="402" t="s">
        <v>444</v>
      </c>
      <c r="E48" s="376"/>
      <c r="F48" s="376"/>
      <c r="G48" s="376"/>
      <c r="H48" s="377"/>
      <c r="I48" s="495"/>
      <c r="J48" s="377"/>
    </row>
    <row r="49" spans="1:12">
      <c r="A49" s="399"/>
      <c r="B49" s="399"/>
      <c r="C49" s="399" t="s">
        <v>445</v>
      </c>
      <c r="D49" s="402"/>
      <c r="E49" s="376"/>
      <c r="F49" s="376"/>
      <c r="G49" s="376"/>
      <c r="H49" s="377"/>
      <c r="I49" s="495"/>
      <c r="J49" s="377"/>
    </row>
    <row r="50" spans="1:12" ht="17.25" customHeight="1" thickBot="1">
      <c r="A50" s="412"/>
      <c r="B50" s="393" t="s">
        <v>501</v>
      </c>
      <c r="C50" s="412"/>
      <c r="D50" s="413"/>
      <c r="E50" s="521">
        <f>SUM(E43:E49)</f>
        <v>0</v>
      </c>
      <c r="F50" s="521">
        <f t="shared" ref="F50" si="11">SUM(F43:F49)</f>
        <v>0</v>
      </c>
      <c r="G50" s="521">
        <f t="shared" ref="G50" si="12">SUM(G43:G49)</f>
        <v>0</v>
      </c>
      <c r="H50" s="716">
        <f t="shared" ref="H50:J50" si="13">SUM(H43:H49)</f>
        <v>0</v>
      </c>
      <c r="I50" s="719">
        <f t="shared" si="13"/>
        <v>0</v>
      </c>
      <c r="J50" s="521">
        <f t="shared" si="13"/>
        <v>0</v>
      </c>
    </row>
    <row r="51" spans="1:12" ht="30">
      <c r="A51" s="403"/>
      <c r="B51" s="612" t="s">
        <v>502</v>
      </c>
      <c r="C51" s="403"/>
      <c r="D51" s="613" t="s">
        <v>503</v>
      </c>
      <c r="E51" s="341"/>
      <c r="F51" s="341"/>
      <c r="G51" s="341"/>
      <c r="H51" s="342"/>
      <c r="I51" s="345"/>
      <c r="J51" s="342"/>
      <c r="L51" s="6" t="s">
        <v>504</v>
      </c>
    </row>
    <row r="52" spans="1:12">
      <c r="A52" s="399"/>
      <c r="B52" s="399"/>
      <c r="C52" s="399" t="s">
        <v>147</v>
      </c>
      <c r="D52" s="402" t="s">
        <v>437</v>
      </c>
      <c r="E52" s="376"/>
      <c r="F52" s="376"/>
      <c r="G52" s="376"/>
      <c r="H52" s="377"/>
      <c r="I52" s="495"/>
      <c r="J52" s="377"/>
    </row>
    <row r="53" spans="1:12">
      <c r="A53" s="399"/>
      <c r="B53" s="399"/>
      <c r="C53" s="399" t="s">
        <v>438</v>
      </c>
      <c r="D53" s="402" t="s">
        <v>439</v>
      </c>
      <c r="E53" s="376"/>
      <c r="F53" s="376"/>
      <c r="G53" s="376"/>
      <c r="H53" s="377"/>
      <c r="I53" s="495"/>
      <c r="J53" s="377"/>
    </row>
    <row r="54" spans="1:12">
      <c r="A54" s="399"/>
      <c r="B54" s="399"/>
      <c r="C54" s="399" t="s">
        <v>440</v>
      </c>
      <c r="D54" s="402"/>
      <c r="E54" s="376"/>
      <c r="F54" s="376"/>
      <c r="G54" s="376"/>
      <c r="H54" s="377"/>
      <c r="I54" s="495"/>
      <c r="J54" s="377"/>
    </row>
    <row r="55" spans="1:12">
      <c r="A55" s="399"/>
      <c r="B55" s="399"/>
      <c r="C55" s="399" t="s">
        <v>441</v>
      </c>
      <c r="D55" s="402" t="s">
        <v>442</v>
      </c>
      <c r="E55" s="376"/>
      <c r="F55" s="376"/>
      <c r="G55" s="376"/>
      <c r="H55" s="377"/>
      <c r="I55" s="495"/>
      <c r="J55" s="377"/>
    </row>
    <row r="56" spans="1:12">
      <c r="A56" s="399"/>
      <c r="B56" s="399"/>
      <c r="C56" s="399" t="s">
        <v>443</v>
      </c>
      <c r="D56" s="402" t="s">
        <v>444</v>
      </c>
      <c r="E56" s="376"/>
      <c r="F56" s="376"/>
      <c r="G56" s="376"/>
      <c r="H56" s="377"/>
      <c r="I56" s="495"/>
      <c r="J56" s="377"/>
    </row>
    <row r="57" spans="1:12">
      <c r="A57" s="399"/>
      <c r="B57" s="399"/>
      <c r="C57" s="399" t="s">
        <v>445</v>
      </c>
      <c r="D57" s="402"/>
      <c r="E57" s="376"/>
      <c r="F57" s="376"/>
      <c r="G57" s="376"/>
      <c r="H57" s="377"/>
      <c r="I57" s="495"/>
      <c r="J57" s="377"/>
    </row>
    <row r="58" spans="1:12" ht="15.75" customHeight="1" thickBot="1">
      <c r="A58" s="412"/>
      <c r="B58" s="393" t="s">
        <v>505</v>
      </c>
      <c r="C58" s="412"/>
      <c r="D58" s="413"/>
      <c r="E58" s="521">
        <f>SUM(E52:E57)</f>
        <v>0</v>
      </c>
      <c r="F58" s="521">
        <f>SUM(F52:F57)</f>
        <v>0</v>
      </c>
      <c r="G58" s="521">
        <f>SUM(G52:G57)</f>
        <v>0</v>
      </c>
      <c r="H58" s="716">
        <f>SUM(H52:H57)</f>
        <v>0</v>
      </c>
      <c r="I58" s="719">
        <f t="shared" ref="I58:J58" si="14">SUM(I52:I57)</f>
        <v>0</v>
      </c>
      <c r="J58" s="521">
        <f t="shared" si="14"/>
        <v>0</v>
      </c>
    </row>
    <row r="59" spans="1:12" ht="16.5" customHeight="1">
      <c r="A59" s="399"/>
      <c r="B59" s="403" t="s">
        <v>451</v>
      </c>
      <c r="C59" s="403"/>
      <c r="D59" s="551" t="s">
        <v>452</v>
      </c>
      <c r="E59" s="341"/>
      <c r="F59" s="341"/>
      <c r="G59" s="341"/>
      <c r="H59" s="342"/>
      <c r="I59" s="345"/>
      <c r="J59" s="342"/>
      <c r="L59" s="6" t="s">
        <v>506</v>
      </c>
    </row>
    <row r="60" spans="1:12">
      <c r="A60" s="399"/>
      <c r="B60" s="399"/>
      <c r="C60" s="399" t="s">
        <v>147</v>
      </c>
      <c r="D60" s="402" t="s">
        <v>437</v>
      </c>
      <c r="E60" s="376"/>
      <c r="F60" s="376"/>
      <c r="G60" s="376"/>
      <c r="H60" s="377"/>
      <c r="I60" s="495"/>
      <c r="J60" s="377"/>
      <c r="L60" s="6" t="s">
        <v>507</v>
      </c>
    </row>
    <row r="61" spans="1:12">
      <c r="A61" s="399"/>
      <c r="B61" s="399"/>
      <c r="C61" s="399" t="s">
        <v>438</v>
      </c>
      <c r="D61" s="402" t="s">
        <v>439</v>
      </c>
      <c r="E61" s="376"/>
      <c r="F61" s="376"/>
      <c r="G61" s="376"/>
      <c r="H61" s="377"/>
      <c r="I61" s="495"/>
      <c r="J61" s="377"/>
    </row>
    <row r="62" spans="1:12">
      <c r="A62" s="399"/>
      <c r="B62" s="399"/>
      <c r="C62" s="399" t="s">
        <v>440</v>
      </c>
      <c r="D62" s="402"/>
      <c r="E62" s="376"/>
      <c r="F62" s="376"/>
      <c r="G62" s="376"/>
      <c r="H62" s="377"/>
      <c r="I62" s="495"/>
      <c r="J62" s="377"/>
    </row>
    <row r="63" spans="1:12">
      <c r="A63" s="399"/>
      <c r="B63" s="399"/>
      <c r="C63" s="399" t="s">
        <v>441</v>
      </c>
      <c r="D63" s="402" t="s">
        <v>442</v>
      </c>
      <c r="E63" s="376"/>
      <c r="F63" s="376"/>
      <c r="G63" s="376"/>
      <c r="H63" s="377"/>
      <c r="I63" s="495"/>
      <c r="J63" s="377"/>
    </row>
    <row r="64" spans="1:12">
      <c r="A64" s="399"/>
      <c r="B64" s="399"/>
      <c r="C64" s="399" t="s">
        <v>443</v>
      </c>
      <c r="D64" s="402" t="s">
        <v>444</v>
      </c>
      <c r="E64" s="376"/>
      <c r="F64" s="376"/>
      <c r="G64" s="376"/>
      <c r="H64" s="377"/>
      <c r="I64" s="495"/>
      <c r="J64" s="377"/>
    </row>
    <row r="65" spans="1:14">
      <c r="A65" s="399"/>
      <c r="B65" s="399"/>
      <c r="C65" s="399" t="s">
        <v>445</v>
      </c>
      <c r="D65" s="402"/>
      <c r="E65" s="376"/>
      <c r="F65" s="376"/>
      <c r="G65" s="376"/>
      <c r="H65" s="377"/>
      <c r="I65" s="495"/>
      <c r="J65" s="377"/>
    </row>
    <row r="66" spans="1:14" ht="15.75" customHeight="1" thickBot="1">
      <c r="A66" s="412"/>
      <c r="B66" s="393" t="s">
        <v>508</v>
      </c>
      <c r="C66" s="412"/>
      <c r="D66" s="413"/>
      <c r="E66" s="521">
        <f>SUM(E60:E65)</f>
        <v>0</v>
      </c>
      <c r="F66" s="521">
        <f>SUM(F60:F65)</f>
        <v>0</v>
      </c>
      <c r="G66" s="521">
        <f>SUM(G60:G65)</f>
        <v>0</v>
      </c>
      <c r="H66" s="716">
        <f>SUM(H60:H65)</f>
        <v>0</v>
      </c>
      <c r="I66" s="719">
        <f t="shared" ref="I66:J66" si="15">SUM(I60:I65)</f>
        <v>0</v>
      </c>
      <c r="J66" s="521">
        <f t="shared" si="15"/>
        <v>0</v>
      </c>
    </row>
    <row r="67" spans="1:14" ht="20.25" customHeight="1">
      <c r="A67" s="614" t="s">
        <v>509</v>
      </c>
      <c r="B67" s="614"/>
      <c r="C67" s="615"/>
      <c r="D67" s="554"/>
      <c r="E67" s="499">
        <f>E66+E58+'Sch BB-12'!E50+'Sch BB-12'!E42+'Sch BB-12'!E34+'Sch BB-12'!E26+'Sch BB-12'!E18</f>
        <v>2679918</v>
      </c>
      <c r="F67" s="499">
        <f>F66+F58+'Sch BB-12'!F50+'Sch BB-12'!F42+'Sch BB-12'!F34+'Sch BB-12'!F26+'Sch BB-12'!F18</f>
        <v>3597361.2836751398</v>
      </c>
      <c r="G67" s="499">
        <f>G66+G58+'Sch BB-12'!G50+'Sch BB-12'!G42+'Sch BB-12'!G34+'Sch BB-12'!G26+'Sch BB-12'!G18</f>
        <v>3653418.0160562098</v>
      </c>
      <c r="H67" s="717">
        <f>H66+H58+'Sch BB-12'!H50+'Sch BB-12'!H42+'Sch BB-12'!H34+'Sch BB-12'!H26+'Sch BB-12'!H18</f>
        <v>0</v>
      </c>
      <c r="I67" s="499">
        <f>I66+I58+'Sch BB-12'!I50+'Sch BB-12'!I42+'Sch BB-12'!I34+'Sch BB-12'!I26+'Sch BB-12'!I18</f>
        <v>0</v>
      </c>
      <c r="J67" s="715">
        <f>J66+J58+'Sch BB-12'!J50+'Sch BB-12'!J42+'Sch BB-12'!J34+'Sch BB-12'!J26+'Sch BB-12'!J18</f>
        <v>0</v>
      </c>
    </row>
    <row r="68" spans="1:14" ht="15" customHeight="1">
      <c r="E68" s="23"/>
      <c r="F68" s="23"/>
      <c r="G68" s="23"/>
      <c r="H68" s="23"/>
      <c r="I68" s="23"/>
      <c r="J68" s="23"/>
      <c r="N68" s="23"/>
    </row>
    <row r="69" spans="1:14" ht="13.5" customHeight="1">
      <c r="A69" s="6"/>
      <c r="B69" s="6"/>
      <c r="C69" s="6"/>
    </row>
    <row r="70" spans="1:14" ht="16.5" customHeight="1">
      <c r="A70" s="6"/>
      <c r="B70" s="6"/>
      <c r="C70" s="6"/>
    </row>
    <row r="71" spans="1:14" ht="17.25" customHeight="1">
      <c r="A71" s="6"/>
      <c r="B71" s="6"/>
      <c r="C71" s="6"/>
    </row>
    <row r="72" spans="1:14">
      <c r="A72" s="6"/>
      <c r="B72" s="6"/>
      <c r="C72" s="6"/>
    </row>
    <row r="73" spans="1:14" ht="15" customHeight="1">
      <c r="A73" s="6"/>
      <c r="B73" s="6"/>
      <c r="C73" s="6"/>
    </row>
    <row r="74" spans="1:14" ht="15" customHeight="1">
      <c r="A74" s="428"/>
      <c r="B74" s="428"/>
      <c r="G74" s="1"/>
    </row>
    <row r="77" spans="1:14">
      <c r="H77" s="757"/>
      <c r="I77" s="757"/>
      <c r="J77" s="757" t="s">
        <v>30</v>
      </c>
    </row>
    <row r="78" spans="1:14" ht="15.75" customHeight="1">
      <c r="H78" s="159"/>
      <c r="I78" s="159"/>
      <c r="J78" s="159" t="s">
        <v>510</v>
      </c>
    </row>
  </sheetData>
  <sheetProtection algorithmName="SHA-512" hashValue="u70hPkgVJ7z3dNXlUBUpuKHIPvS678NpgZF7zBDE+g8fEDC8D9Bce5qJseNdsZVRqSdcQaOiGclW7sx5XkoBBg==" saltValue="mRQzwFMgVOhqyDayoLt6Zw=="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69" orientation="portrait" r:id="rId1"/>
  <headerFooter alignWithMargins="0">
    <oddFooter>&amp;C&amp;8Last Revised &amp;D</oddFooter>
  </headerFooter>
  <customProperties>
    <customPr name="DrillPoint.FROID" r:id="rId2"/>
    <customPr name="DrillPoint.Mode" r:id="rId3"/>
    <customPr name="DrillPoint.Subsheet" r:id="rId4"/>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977B-61D3-426A-BC64-E461B9368D38}">
  <sheetPr codeName="Sheet20">
    <tabColor rgb="FFFFFFCC"/>
    <pageSetUpPr fitToPage="1"/>
  </sheetPr>
  <dimension ref="A1:N35"/>
  <sheetViews>
    <sheetView zoomScale="75" zoomScaleNormal="75" workbookViewId="0">
      <selection activeCell="F16" sqref="F16"/>
    </sheetView>
  </sheetViews>
  <sheetFormatPr baseColWidth="10" defaultColWidth="9.1640625" defaultRowHeight="14"/>
  <cols>
    <col min="1" max="1" width="1.6640625" style="19" customWidth="1"/>
    <col min="2" max="2" width="2.5" style="19" customWidth="1"/>
    <col min="3" max="3" width="4.5" style="19" customWidth="1"/>
    <col min="4" max="4" width="33" style="6" customWidth="1"/>
    <col min="5" max="10" width="17.6640625" style="6" customWidth="1"/>
    <col min="11" max="16384" width="9.1640625" style="6"/>
  </cols>
  <sheetData>
    <row r="1" spans="1:12" ht="19">
      <c r="D1" s="925" t="s">
        <v>430</v>
      </c>
      <c r="E1" s="925"/>
      <c r="F1" s="925"/>
      <c r="G1" s="925"/>
      <c r="H1" s="925"/>
      <c r="I1" s="925"/>
      <c r="J1" s="925"/>
    </row>
    <row r="3" spans="1:12">
      <c r="D3" s="924" t="str">
        <f>'Sch 1'!$B$7</f>
        <v>Democracy Prep Agassi Campus</v>
      </c>
      <c r="E3" s="924"/>
      <c r="F3" s="924"/>
      <c r="G3" s="924"/>
      <c r="H3" s="924"/>
      <c r="I3" s="924"/>
      <c r="J3" s="924"/>
    </row>
    <row r="5" spans="1:12">
      <c r="A5" s="502"/>
      <c r="B5" s="502"/>
      <c r="C5" s="502"/>
      <c r="D5" s="503"/>
      <c r="E5" s="504">
        <v>-1</v>
      </c>
      <c r="F5" s="505">
        <v>-2</v>
      </c>
      <c r="G5" s="506">
        <v>-3</v>
      </c>
      <c r="H5" s="504">
        <v>-4</v>
      </c>
      <c r="I5" s="504">
        <v>-5</v>
      </c>
      <c r="J5" s="506">
        <v>-6</v>
      </c>
    </row>
    <row r="6" spans="1:12">
      <c r="A6" s="507"/>
      <c r="B6" s="507"/>
      <c r="C6" s="507"/>
      <c r="D6" s="508"/>
      <c r="E6" s="508"/>
      <c r="F6" s="509" t="s">
        <v>83</v>
      </c>
      <c r="G6" s="921" t="str">
        <f>"BUDGET YEAR ENDING "&amp;TEXT('Form 1'!$C$138,"mm/dd/yy")</f>
        <v>BUDGET YEAR ENDING 06/30/27</v>
      </c>
      <c r="H6" s="922"/>
      <c r="I6" s="922"/>
      <c r="J6" s="923"/>
    </row>
    <row r="7" spans="1:12" ht="15">
      <c r="A7" s="507"/>
      <c r="B7" s="507"/>
      <c r="C7" s="507"/>
      <c r="D7" s="508"/>
      <c r="E7" s="510" t="s">
        <v>323</v>
      </c>
      <c r="F7" s="510" t="s">
        <v>324</v>
      </c>
      <c r="G7" s="558"/>
      <c r="H7" s="512"/>
      <c r="I7" s="511"/>
      <c r="J7" s="512"/>
    </row>
    <row r="8" spans="1:12" ht="16">
      <c r="A8" s="507"/>
      <c r="B8" s="513" t="s">
        <v>431</v>
      </c>
      <c r="C8" s="514"/>
      <c r="D8" s="508"/>
      <c r="E8" s="510" t="s">
        <v>325</v>
      </c>
      <c r="F8" s="510" t="s">
        <v>325</v>
      </c>
      <c r="G8" s="515" t="str">
        <f>REF!$F$3</f>
        <v>TENTATIVE</v>
      </c>
      <c r="H8" s="516" t="str">
        <f>REF!$F$4</f>
        <v>FINAL</v>
      </c>
      <c r="I8" s="515" t="str">
        <f>REF!$F$5</f>
        <v>AMENDMENT 1</v>
      </c>
      <c r="J8" s="516" t="str">
        <f>REF!$F$6</f>
        <v>AMENDMENT 2</v>
      </c>
    </row>
    <row r="9" spans="1:12" s="22" customFormat="1" ht="18" customHeight="1">
      <c r="A9" s="517"/>
      <c r="B9" s="928"/>
      <c r="C9" s="928"/>
      <c r="D9" s="929"/>
      <c r="E9" s="518">
        <f>'Form 1'!$C$129</f>
        <v>45838</v>
      </c>
      <c r="F9" s="518">
        <f>'Form 1'!$C$133</f>
        <v>46203</v>
      </c>
      <c r="G9" s="519" t="s">
        <v>326</v>
      </c>
      <c r="H9" s="520" t="s">
        <v>326</v>
      </c>
      <c r="I9" s="519" t="s">
        <v>326</v>
      </c>
      <c r="J9" s="520" t="s">
        <v>326</v>
      </c>
    </row>
    <row r="10" spans="1:12" ht="19.5" customHeight="1">
      <c r="A10" s="403"/>
      <c r="B10" s="8"/>
      <c r="C10" s="403" t="s">
        <v>511</v>
      </c>
      <c r="D10" s="551"/>
      <c r="E10" s="616"/>
      <c r="F10" s="617"/>
      <c r="G10" s="617"/>
      <c r="H10" s="618"/>
      <c r="I10" s="721"/>
      <c r="J10" s="618"/>
    </row>
    <row r="11" spans="1:12" ht="17.25" customHeight="1">
      <c r="A11" s="559"/>
      <c r="B11" s="559" t="s">
        <v>357</v>
      </c>
      <c r="C11" s="423"/>
      <c r="D11" s="560" t="s">
        <v>512</v>
      </c>
      <c r="E11" s="338"/>
      <c r="F11" s="339"/>
      <c r="G11" s="339"/>
      <c r="H11" s="340"/>
      <c r="I11" s="338"/>
      <c r="J11" s="340"/>
      <c r="L11" s="6" t="s">
        <v>513</v>
      </c>
    </row>
    <row r="12" spans="1:12">
      <c r="A12" s="399"/>
      <c r="B12" s="399"/>
      <c r="C12" s="399" t="s">
        <v>147</v>
      </c>
      <c r="D12" s="402" t="s">
        <v>437</v>
      </c>
      <c r="E12" s="376"/>
      <c r="F12" s="376"/>
      <c r="G12" s="376"/>
      <c r="H12" s="377"/>
      <c r="I12" s="495"/>
      <c r="J12" s="377"/>
      <c r="L12" s="6" t="s">
        <v>514</v>
      </c>
    </row>
    <row r="13" spans="1:12">
      <c r="A13" s="399"/>
      <c r="B13" s="399"/>
      <c r="C13" s="399" t="s">
        <v>438</v>
      </c>
      <c r="D13" s="402" t="s">
        <v>439</v>
      </c>
      <c r="E13" s="380"/>
      <c r="F13" s="496"/>
      <c r="G13" s="496"/>
      <c r="H13" s="497"/>
      <c r="I13" s="380"/>
      <c r="J13" s="497"/>
    </row>
    <row r="14" spans="1:12">
      <c r="A14" s="399"/>
      <c r="B14" s="399"/>
      <c r="C14" s="399" t="s">
        <v>440</v>
      </c>
      <c r="D14" s="402"/>
      <c r="E14" s="376"/>
      <c r="F14" s="376"/>
      <c r="G14" s="376"/>
      <c r="H14" s="377"/>
      <c r="I14" s="495"/>
      <c r="J14" s="377"/>
    </row>
    <row r="15" spans="1:12">
      <c r="A15" s="399"/>
      <c r="B15" s="399"/>
      <c r="C15" s="399" t="s">
        <v>441</v>
      </c>
      <c r="D15" s="402" t="s">
        <v>442</v>
      </c>
      <c r="E15" s="376">
        <v>745860</v>
      </c>
      <c r="F15" s="376">
        <v>874420</v>
      </c>
      <c r="G15" s="376">
        <v>565630</v>
      </c>
      <c r="H15" s="377"/>
      <c r="I15" s="495"/>
      <c r="J15" s="377"/>
    </row>
    <row r="16" spans="1:12">
      <c r="A16" s="399"/>
      <c r="B16" s="399"/>
      <c r="C16" s="399" t="s">
        <v>443</v>
      </c>
      <c r="D16" s="402" t="s">
        <v>444</v>
      </c>
      <c r="E16" s="376"/>
      <c r="F16" s="376"/>
      <c r="G16" s="376"/>
      <c r="H16" s="377"/>
      <c r="I16" s="495"/>
      <c r="J16" s="377"/>
    </row>
    <row r="17" spans="1:14">
      <c r="A17" s="399"/>
      <c r="B17" s="399"/>
      <c r="C17" s="399" t="s">
        <v>445</v>
      </c>
      <c r="D17" s="402"/>
      <c r="E17" s="376"/>
      <c r="F17" s="376"/>
      <c r="G17" s="376"/>
      <c r="H17" s="377"/>
      <c r="I17" s="495"/>
      <c r="J17" s="377"/>
    </row>
    <row r="18" spans="1:14" ht="16.5" customHeight="1" thickBot="1">
      <c r="A18" s="412"/>
      <c r="B18" s="393" t="s">
        <v>515</v>
      </c>
      <c r="C18" s="412"/>
      <c r="D18" s="413"/>
      <c r="E18" s="498">
        <f>SUM(E12:E17)</f>
        <v>745860</v>
      </c>
      <c r="F18" s="498">
        <f>SUM(F12:F17)</f>
        <v>874420</v>
      </c>
      <c r="G18" s="498">
        <f>SUM(G12:G17)</f>
        <v>565630</v>
      </c>
      <c r="H18" s="720">
        <f>SUM(H12:H17)</f>
        <v>0</v>
      </c>
      <c r="I18" s="695">
        <f t="shared" ref="I18:J18" si="0">SUM(I12:I17)</f>
        <v>0</v>
      </c>
      <c r="J18" s="498">
        <f t="shared" si="0"/>
        <v>0</v>
      </c>
    </row>
    <row r="19" spans="1:14" ht="17.25" customHeight="1">
      <c r="A19" s="559"/>
      <c r="B19" s="559" t="s">
        <v>516</v>
      </c>
      <c r="C19" s="423"/>
      <c r="D19" s="560"/>
      <c r="E19" s="338"/>
      <c r="F19" s="339"/>
      <c r="G19" s="339"/>
      <c r="H19" s="340"/>
      <c r="I19" s="338"/>
      <c r="J19" s="340"/>
      <c r="L19" s="6" t="s">
        <v>979</v>
      </c>
    </row>
    <row r="20" spans="1:14">
      <c r="A20" s="399"/>
      <c r="B20" s="399"/>
      <c r="C20" s="399" t="s">
        <v>147</v>
      </c>
      <c r="D20" s="402" t="s">
        <v>437</v>
      </c>
      <c r="E20" s="376"/>
      <c r="F20" s="376"/>
      <c r="G20" s="376"/>
      <c r="H20" s="377"/>
      <c r="I20" s="495"/>
      <c r="J20" s="377"/>
      <c r="L20" s="6" t="s">
        <v>517</v>
      </c>
    </row>
    <row r="21" spans="1:14">
      <c r="A21" s="399"/>
      <c r="B21" s="399"/>
      <c r="C21" s="399" t="s">
        <v>438</v>
      </c>
      <c r="D21" s="402" t="s">
        <v>439</v>
      </c>
      <c r="E21" s="380"/>
      <c r="F21" s="496"/>
      <c r="G21" s="496"/>
      <c r="H21" s="497"/>
      <c r="I21" s="380"/>
      <c r="J21" s="497"/>
      <c r="L21" s="6" t="s">
        <v>980</v>
      </c>
    </row>
    <row r="22" spans="1:14">
      <c r="A22" s="399"/>
      <c r="B22" s="399"/>
      <c r="C22" s="399" t="s">
        <v>440</v>
      </c>
      <c r="D22" s="402"/>
      <c r="E22" s="376"/>
      <c r="F22" s="376"/>
      <c r="G22" s="376"/>
      <c r="H22" s="377"/>
      <c r="I22" s="495"/>
      <c r="J22" s="377"/>
    </row>
    <row r="23" spans="1:14">
      <c r="A23" s="399"/>
      <c r="B23" s="399"/>
      <c r="C23" s="399" t="s">
        <v>441</v>
      </c>
      <c r="D23" s="402" t="s">
        <v>442</v>
      </c>
      <c r="E23" s="376"/>
      <c r="F23" s="376"/>
      <c r="G23" s="376"/>
      <c r="H23" s="377"/>
      <c r="I23" s="495"/>
      <c r="J23" s="377"/>
    </row>
    <row r="24" spans="1:14">
      <c r="A24" s="399"/>
      <c r="B24" s="399"/>
      <c r="C24" s="399" t="s">
        <v>443</v>
      </c>
      <c r="D24" s="402" t="s">
        <v>444</v>
      </c>
      <c r="E24" s="376"/>
      <c r="F24" s="376"/>
      <c r="G24" s="376"/>
      <c r="H24" s="377"/>
      <c r="I24" s="495"/>
      <c r="J24" s="377"/>
    </row>
    <row r="25" spans="1:14">
      <c r="A25" s="399"/>
      <c r="B25" s="399"/>
      <c r="C25" s="399" t="s">
        <v>445</v>
      </c>
      <c r="D25" s="402"/>
      <c r="E25" s="376"/>
      <c r="F25" s="376"/>
      <c r="G25" s="376"/>
      <c r="H25" s="377"/>
      <c r="I25" s="495"/>
      <c r="J25" s="377"/>
    </row>
    <row r="26" spans="1:14" ht="16.5" customHeight="1" thickBot="1">
      <c r="A26" s="412"/>
      <c r="B26" s="393" t="s">
        <v>518</v>
      </c>
      <c r="C26" s="412"/>
      <c r="D26" s="413"/>
      <c r="E26" s="498">
        <f>SUM(E20:E25)</f>
        <v>0</v>
      </c>
      <c r="F26" s="498">
        <f>SUM(F20:F25)</f>
        <v>0</v>
      </c>
      <c r="G26" s="498">
        <f>SUM(G20:G25)</f>
        <v>0</v>
      </c>
      <c r="H26" s="720">
        <f>SUM(H20:H25)</f>
        <v>0</v>
      </c>
      <c r="I26" s="695">
        <f t="shared" ref="I26:J26" si="1">SUM(I20:I25)</f>
        <v>0</v>
      </c>
      <c r="J26" s="498">
        <f t="shared" si="1"/>
        <v>0</v>
      </c>
    </row>
    <row r="27" spans="1:14" ht="24" customHeight="1">
      <c r="A27" s="614" t="s">
        <v>519</v>
      </c>
      <c r="B27" s="614"/>
      <c r="C27" s="615"/>
      <c r="D27" s="554"/>
      <c r="E27" s="499">
        <f>E26+E18</f>
        <v>745860</v>
      </c>
      <c r="F27" s="499">
        <f t="shared" ref="F27:H27" si="2">F26+F18</f>
        <v>874420</v>
      </c>
      <c r="G27" s="499">
        <f t="shared" si="2"/>
        <v>565630</v>
      </c>
      <c r="H27" s="499">
        <f t="shared" si="2"/>
        <v>0</v>
      </c>
      <c r="I27" s="499">
        <f t="shared" ref="I27:J27" si="3">I26+I18</f>
        <v>0</v>
      </c>
      <c r="J27" s="499">
        <f t="shared" si="3"/>
        <v>0</v>
      </c>
    </row>
    <row r="29" spans="1:14" ht="14.25" customHeight="1">
      <c r="A29" s="6"/>
      <c r="B29" s="6"/>
      <c r="C29" s="6"/>
      <c r="N29" s="23"/>
    </row>
    <row r="30" spans="1:14" ht="13.5" customHeight="1">
      <c r="A30" s="6"/>
      <c r="B30" s="6"/>
      <c r="C30" s="6"/>
    </row>
    <row r="31" spans="1:14" ht="15" customHeight="1">
      <c r="A31" s="6"/>
      <c r="B31" s="6"/>
      <c r="C31" s="6"/>
    </row>
    <row r="32" spans="1:14" ht="16.5" customHeight="1">
      <c r="A32" s="6"/>
      <c r="B32" s="6"/>
      <c r="C32" s="6"/>
    </row>
    <row r="34" spans="7:10" ht="15" customHeight="1">
      <c r="G34" s="1"/>
      <c r="H34" s="757"/>
      <c r="I34" s="757"/>
      <c r="J34" s="757" t="s">
        <v>30</v>
      </c>
    </row>
    <row r="35" spans="7:10">
      <c r="H35" s="159"/>
      <c r="I35" s="159"/>
      <c r="J35" s="159" t="s">
        <v>520</v>
      </c>
    </row>
  </sheetData>
  <sheetProtection algorithmName="SHA-512" hashValue="/wU60MTkafO4b4k4nNISXa9H2gaW5QC1ZyOuiBNHTWMyvXw5gNd+YqEo1LwaiH96Aw+yu9Y0GRJRuzNSLlXNtA==" saltValue="u2Xfd+lVIOIZrjocvWrw4Q==" spinCount="100000" sheet="1" objects="1" scenarios="1"/>
  <mergeCells count="4">
    <mergeCell ref="B9:D9"/>
    <mergeCell ref="G6:J6"/>
    <mergeCell ref="D3:J3"/>
    <mergeCell ref="D1:J1"/>
  </mergeCells>
  <phoneticPr fontId="0" type="noConversion"/>
  <pageMargins left="0.25" right="0.25" top="0.75" bottom="0.75" header="0.3" footer="0.3"/>
  <pageSetup scale="70" orientation="portrait" r:id="rId1"/>
  <headerFooter alignWithMargins="0">
    <oddFooter>&amp;C&amp;8Last Revised &amp;D</oddFooter>
  </headerFooter>
  <customProperties>
    <customPr name="DrillPoint.FROID" r:id="rId2"/>
    <customPr name="DrillPoint.Mode" r:id="rId3"/>
    <customPr name="DrillPoint.Subsheet" r:id="rId4"/>
  </customPropertie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DE2FF-CEE8-40A9-AC7D-0D928E43FEAF}">
  <sheetPr codeName="Sheet21">
    <tabColor rgb="FFFFFFCC"/>
    <pageSetUpPr fitToPage="1"/>
  </sheetPr>
  <dimension ref="A1:L72"/>
  <sheetViews>
    <sheetView topLeftCell="A20" zoomScale="80" zoomScaleNormal="80" workbookViewId="0">
      <selection activeCell="G60" sqref="G60"/>
    </sheetView>
  </sheetViews>
  <sheetFormatPr baseColWidth="10" defaultColWidth="9.1640625" defaultRowHeight="14"/>
  <cols>
    <col min="1" max="1" width="1.6640625" style="19" customWidth="1"/>
    <col min="2" max="2" width="2.5" style="19" customWidth="1"/>
    <col min="3" max="3" width="4.5" style="19" customWidth="1"/>
    <col min="4" max="4" width="35" style="6" customWidth="1"/>
    <col min="5" max="10" width="17.6640625" style="6" customWidth="1"/>
    <col min="11" max="16384" width="9.1640625" style="6"/>
  </cols>
  <sheetData>
    <row r="1" spans="1:12" ht="19">
      <c r="D1" s="925" t="s">
        <v>430</v>
      </c>
      <c r="E1" s="925"/>
      <c r="F1" s="925"/>
      <c r="G1" s="925"/>
      <c r="H1" s="925"/>
      <c r="I1" s="925"/>
      <c r="J1" s="925"/>
    </row>
    <row r="3" spans="1:12">
      <c r="D3" s="924" t="str">
        <f>'Sch 1'!$B$7</f>
        <v>Democracy Prep Agassi Campus</v>
      </c>
      <c r="E3" s="924"/>
      <c r="F3" s="924"/>
      <c r="G3" s="924"/>
      <c r="H3" s="924"/>
      <c r="I3" s="924"/>
      <c r="J3" s="924"/>
    </row>
    <row r="5" spans="1:12">
      <c r="A5" s="502"/>
      <c r="B5" s="502"/>
      <c r="C5" s="502"/>
      <c r="D5" s="503"/>
      <c r="E5" s="504">
        <v>-1</v>
      </c>
      <c r="F5" s="505">
        <v>-2</v>
      </c>
      <c r="G5" s="506">
        <v>-3</v>
      </c>
      <c r="H5" s="504">
        <v>-4</v>
      </c>
      <c r="I5" s="504">
        <v>-5</v>
      </c>
      <c r="J5" s="506">
        <v>-6</v>
      </c>
    </row>
    <row r="6" spans="1:12">
      <c r="A6" s="507"/>
      <c r="B6" s="507"/>
      <c r="C6" s="507"/>
      <c r="D6" s="508"/>
      <c r="E6" s="508"/>
      <c r="F6" s="509" t="s">
        <v>83</v>
      </c>
      <c r="G6" s="921" t="str">
        <f>"BUDGET YEAR ENDING "&amp;TEXT('Form 1'!$C$138,"mm/dd/yy")</f>
        <v>BUDGET YEAR ENDING 06/30/27</v>
      </c>
      <c r="H6" s="922"/>
      <c r="I6" s="922"/>
      <c r="J6" s="923"/>
    </row>
    <row r="7" spans="1:12" ht="15">
      <c r="A7" s="507"/>
      <c r="B7" s="507"/>
      <c r="C7" s="507"/>
      <c r="D7" s="508"/>
      <c r="E7" s="510" t="s">
        <v>323</v>
      </c>
      <c r="F7" s="510" t="s">
        <v>324</v>
      </c>
      <c r="G7" s="558"/>
      <c r="H7" s="512"/>
      <c r="I7" s="511"/>
      <c r="J7" s="512"/>
    </row>
    <row r="8" spans="1:12" ht="16">
      <c r="A8" s="507"/>
      <c r="B8" s="513" t="s">
        <v>431</v>
      </c>
      <c r="C8" s="514"/>
      <c r="D8" s="508"/>
      <c r="E8" s="510" t="s">
        <v>325</v>
      </c>
      <c r="F8" s="510" t="s">
        <v>325</v>
      </c>
      <c r="G8" s="515" t="str">
        <f>REF!$F$3</f>
        <v>TENTATIVE</v>
      </c>
      <c r="H8" s="516" t="str">
        <f>REF!$F$4</f>
        <v>FINAL</v>
      </c>
      <c r="I8" s="515" t="str">
        <f>REF!$F$5</f>
        <v>AMENDMENT 1</v>
      </c>
      <c r="J8" s="516" t="str">
        <f>REF!$F$6</f>
        <v>AMENDMENT 2</v>
      </c>
    </row>
    <row r="9" spans="1:12" s="22" customFormat="1" ht="18" customHeight="1">
      <c r="A9" s="517"/>
      <c r="B9" s="928"/>
      <c r="C9" s="928"/>
      <c r="D9" s="929"/>
      <c r="E9" s="518">
        <f>'Form 1'!$C$129</f>
        <v>45838</v>
      </c>
      <c r="F9" s="518">
        <f>'Form 1'!$C$133</f>
        <v>46203</v>
      </c>
      <c r="G9" s="519" t="s">
        <v>326</v>
      </c>
      <c r="H9" s="520" t="s">
        <v>326</v>
      </c>
      <c r="I9" s="519" t="s">
        <v>326</v>
      </c>
      <c r="J9" s="520" t="s">
        <v>326</v>
      </c>
    </row>
    <row r="10" spans="1:12" s="22" customFormat="1" ht="18" customHeight="1">
      <c r="A10" s="20"/>
      <c r="B10" s="619" t="s">
        <v>521</v>
      </c>
      <c r="C10" s="33"/>
      <c r="D10" s="34"/>
      <c r="E10" s="392"/>
      <c r="F10" s="392"/>
      <c r="G10" s="397"/>
      <c r="H10" s="21"/>
      <c r="I10" s="722"/>
      <c r="J10" s="21"/>
    </row>
    <row r="11" spans="1:12" ht="19.5" customHeight="1">
      <c r="A11" s="399"/>
      <c r="B11" s="403" t="s">
        <v>381</v>
      </c>
      <c r="C11" s="403"/>
      <c r="D11" s="551" t="s">
        <v>522</v>
      </c>
      <c r="E11" s="533"/>
      <c r="F11" s="526"/>
      <c r="G11" s="526"/>
      <c r="H11" s="527"/>
      <c r="I11" s="533"/>
      <c r="J11" s="527"/>
      <c r="L11" s="6" t="s">
        <v>523</v>
      </c>
    </row>
    <row r="12" spans="1:12">
      <c r="A12" s="399"/>
      <c r="B12" s="399"/>
      <c r="C12" s="399" t="s">
        <v>147</v>
      </c>
      <c r="D12" s="402" t="s">
        <v>437</v>
      </c>
      <c r="E12" s="376"/>
      <c r="F12" s="376"/>
      <c r="G12" s="376"/>
      <c r="H12" s="377"/>
      <c r="I12" s="495"/>
      <c r="J12" s="377"/>
    </row>
    <row r="13" spans="1:12">
      <c r="A13" s="399"/>
      <c r="B13" s="399"/>
      <c r="C13" s="399" t="s">
        <v>438</v>
      </c>
      <c r="D13" s="402" t="s">
        <v>439</v>
      </c>
      <c r="E13" s="376"/>
      <c r="F13" s="376"/>
      <c r="G13" s="376"/>
      <c r="H13" s="377"/>
      <c r="I13" s="495"/>
      <c r="J13" s="377"/>
    </row>
    <row r="14" spans="1:12">
      <c r="A14" s="399"/>
      <c r="B14" s="399"/>
      <c r="C14" s="399" t="s">
        <v>440</v>
      </c>
      <c r="D14" s="402"/>
      <c r="E14" s="376"/>
      <c r="F14" s="376"/>
      <c r="G14" s="376"/>
      <c r="H14" s="377"/>
      <c r="I14" s="495"/>
      <c r="J14" s="377"/>
    </row>
    <row r="15" spans="1:12">
      <c r="A15" s="399"/>
      <c r="B15" s="399"/>
      <c r="C15" s="399" t="s">
        <v>441</v>
      </c>
      <c r="D15" s="402" t="s">
        <v>442</v>
      </c>
      <c r="E15" s="376"/>
      <c r="F15" s="376"/>
      <c r="G15" s="376"/>
      <c r="H15" s="377"/>
      <c r="I15" s="495"/>
      <c r="J15" s="377"/>
    </row>
    <row r="16" spans="1:12">
      <c r="A16" s="399"/>
      <c r="B16" s="399"/>
      <c r="C16" s="399" t="s">
        <v>443</v>
      </c>
      <c r="D16" s="402" t="s">
        <v>444</v>
      </c>
      <c r="E16" s="376"/>
      <c r="F16" s="376"/>
      <c r="G16" s="376"/>
      <c r="H16" s="377"/>
      <c r="I16" s="495"/>
      <c r="J16" s="377"/>
      <c r="L16" s="6" t="s">
        <v>524</v>
      </c>
    </row>
    <row r="17" spans="1:12">
      <c r="A17" s="399"/>
      <c r="B17" s="399"/>
      <c r="C17" s="399" t="s">
        <v>445</v>
      </c>
      <c r="D17" s="402"/>
      <c r="E17" s="376"/>
      <c r="F17" s="376"/>
      <c r="G17" s="376"/>
      <c r="H17" s="377"/>
      <c r="I17" s="495"/>
      <c r="J17" s="377"/>
    </row>
    <row r="18" spans="1:12" ht="15.75" customHeight="1" thickBot="1">
      <c r="A18" s="412"/>
      <c r="B18" s="393" t="s">
        <v>525</v>
      </c>
      <c r="C18" s="412"/>
      <c r="D18" s="413"/>
      <c r="E18" s="498">
        <f>SUM(E12:E17)</f>
        <v>0</v>
      </c>
      <c r="F18" s="498">
        <f t="shared" ref="F18:H18" si="0">SUM(F12:F17)</f>
        <v>0</v>
      </c>
      <c r="G18" s="498">
        <f t="shared" si="0"/>
        <v>0</v>
      </c>
      <c r="H18" s="720">
        <f t="shared" si="0"/>
        <v>0</v>
      </c>
      <c r="I18" s="695">
        <f t="shared" ref="I18:J18" si="1">SUM(I12:I17)</f>
        <v>0</v>
      </c>
      <c r="J18" s="498">
        <f t="shared" si="1"/>
        <v>0</v>
      </c>
    </row>
    <row r="19" spans="1:12">
      <c r="A19" s="399"/>
      <c r="B19" s="403" t="s">
        <v>382</v>
      </c>
      <c r="C19" s="403"/>
      <c r="D19" s="551" t="s">
        <v>526</v>
      </c>
      <c r="E19" s="526"/>
      <c r="F19" s="526"/>
      <c r="G19" s="526"/>
      <c r="H19" s="527"/>
      <c r="I19" s="533"/>
      <c r="J19" s="527"/>
      <c r="L19" s="6" t="s">
        <v>527</v>
      </c>
    </row>
    <row r="20" spans="1:12">
      <c r="A20" s="399"/>
      <c r="B20" s="399"/>
      <c r="C20" s="399" t="s">
        <v>147</v>
      </c>
      <c r="D20" s="402" t="s">
        <v>437</v>
      </c>
      <c r="E20" s="376"/>
      <c r="F20" s="376"/>
      <c r="G20" s="376"/>
      <c r="H20" s="377"/>
      <c r="I20" s="495"/>
      <c r="J20" s="377"/>
    </row>
    <row r="21" spans="1:12">
      <c r="A21" s="399"/>
      <c r="B21" s="399"/>
      <c r="C21" s="399" t="s">
        <v>438</v>
      </c>
      <c r="D21" s="402" t="s">
        <v>439</v>
      </c>
      <c r="E21" s="376"/>
      <c r="F21" s="376"/>
      <c r="G21" s="376"/>
      <c r="H21" s="377"/>
      <c r="I21" s="495"/>
      <c r="J21" s="377"/>
    </row>
    <row r="22" spans="1:12">
      <c r="A22" s="399"/>
      <c r="B22" s="399"/>
      <c r="C22" s="399" t="s">
        <v>440</v>
      </c>
      <c r="D22" s="402"/>
      <c r="E22" s="376"/>
      <c r="F22" s="376"/>
      <c r="G22" s="376"/>
      <c r="H22" s="377"/>
      <c r="I22" s="495"/>
      <c r="J22" s="377"/>
    </row>
    <row r="23" spans="1:12">
      <c r="A23" s="399"/>
      <c r="B23" s="399"/>
      <c r="C23" s="399" t="s">
        <v>441</v>
      </c>
      <c r="D23" s="402" t="s">
        <v>442</v>
      </c>
      <c r="E23" s="376"/>
      <c r="F23" s="376"/>
      <c r="G23" s="376"/>
      <c r="H23" s="377"/>
      <c r="I23" s="495"/>
      <c r="J23" s="377"/>
    </row>
    <row r="24" spans="1:12">
      <c r="A24" s="399"/>
      <c r="B24" s="399"/>
      <c r="C24" s="399" t="s">
        <v>443</v>
      </c>
      <c r="D24" s="402" t="s">
        <v>444</v>
      </c>
      <c r="E24" s="376"/>
      <c r="F24" s="376"/>
      <c r="G24" s="376"/>
      <c r="H24" s="377"/>
      <c r="I24" s="495"/>
      <c r="J24" s="377"/>
    </row>
    <row r="25" spans="1:12">
      <c r="A25" s="399"/>
      <c r="B25" s="399"/>
      <c r="C25" s="399" t="s">
        <v>445</v>
      </c>
      <c r="D25" s="620"/>
      <c r="E25" s="376"/>
      <c r="F25" s="376"/>
      <c r="G25" s="376"/>
      <c r="H25" s="377"/>
      <c r="I25" s="495"/>
      <c r="J25" s="377"/>
    </row>
    <row r="26" spans="1:12" ht="15.75" customHeight="1" thickBot="1">
      <c r="A26" s="412"/>
      <c r="B26" s="393" t="s">
        <v>528</v>
      </c>
      <c r="C26" s="412"/>
      <c r="D26" s="413"/>
      <c r="E26" s="498">
        <f>SUM(E20:E25)</f>
        <v>0</v>
      </c>
      <c r="F26" s="498">
        <f t="shared" ref="F26" si="2">SUM(F20:F25)</f>
        <v>0</v>
      </c>
      <c r="G26" s="498">
        <f t="shared" ref="G26" si="3">SUM(G20:G25)</f>
        <v>0</v>
      </c>
      <c r="H26" s="720">
        <f t="shared" ref="H26:J26" si="4">SUM(H20:H25)</f>
        <v>0</v>
      </c>
      <c r="I26" s="695">
        <f t="shared" si="4"/>
        <v>0</v>
      </c>
      <c r="J26" s="498">
        <f t="shared" si="4"/>
        <v>0</v>
      </c>
    </row>
    <row r="27" spans="1:12" ht="16.5" customHeight="1">
      <c r="A27" s="399"/>
      <c r="B27" s="403" t="s">
        <v>384</v>
      </c>
      <c r="C27" s="403"/>
      <c r="D27" s="551" t="s">
        <v>529</v>
      </c>
      <c r="E27" s="341"/>
      <c r="F27" s="341"/>
      <c r="G27" s="341"/>
      <c r="H27" s="342"/>
      <c r="I27" s="345"/>
      <c r="J27" s="342"/>
      <c r="L27" s="6" t="s">
        <v>530</v>
      </c>
    </row>
    <row r="28" spans="1:12">
      <c r="A28" s="399"/>
      <c r="B28" s="399"/>
      <c r="C28" s="399" t="s">
        <v>147</v>
      </c>
      <c r="D28" s="402" t="s">
        <v>437</v>
      </c>
      <c r="E28" s="376"/>
      <c r="F28" s="376"/>
      <c r="G28" s="376"/>
      <c r="H28" s="377"/>
      <c r="I28" s="495"/>
      <c r="J28" s="377"/>
    </row>
    <row r="29" spans="1:12">
      <c r="A29" s="399"/>
      <c r="B29" s="399"/>
      <c r="C29" s="399" t="s">
        <v>438</v>
      </c>
      <c r="D29" s="402" t="s">
        <v>439</v>
      </c>
      <c r="E29" s="376"/>
      <c r="F29" s="376"/>
      <c r="G29" s="376"/>
      <c r="H29" s="377"/>
      <c r="I29" s="495"/>
      <c r="J29" s="377"/>
    </row>
    <row r="30" spans="1:12">
      <c r="A30" s="399"/>
      <c r="B30" s="399"/>
      <c r="C30" s="399" t="s">
        <v>440</v>
      </c>
      <c r="D30" s="402"/>
      <c r="E30" s="376"/>
      <c r="F30" s="376"/>
      <c r="G30" s="376"/>
      <c r="H30" s="377"/>
      <c r="I30" s="495"/>
      <c r="J30" s="377"/>
    </row>
    <row r="31" spans="1:12">
      <c r="A31" s="399"/>
      <c r="B31" s="399"/>
      <c r="C31" s="399" t="s">
        <v>441</v>
      </c>
      <c r="D31" s="402" t="s">
        <v>442</v>
      </c>
      <c r="E31" s="376"/>
      <c r="F31" s="376"/>
      <c r="G31" s="376"/>
      <c r="H31" s="377"/>
      <c r="I31" s="495"/>
      <c r="J31" s="377"/>
    </row>
    <row r="32" spans="1:12">
      <c r="A32" s="399"/>
      <c r="B32" s="399"/>
      <c r="C32" s="399" t="s">
        <v>443</v>
      </c>
      <c r="D32" s="402" t="s">
        <v>444</v>
      </c>
      <c r="E32" s="376"/>
      <c r="F32" s="376"/>
      <c r="G32" s="376"/>
      <c r="H32" s="377"/>
      <c r="I32" s="495"/>
      <c r="J32" s="377"/>
    </row>
    <row r="33" spans="1:12">
      <c r="A33" s="399"/>
      <c r="B33" s="399"/>
      <c r="C33" s="399" t="s">
        <v>445</v>
      </c>
      <c r="D33" s="402"/>
      <c r="E33" s="376"/>
      <c r="F33" s="376"/>
      <c r="G33" s="376"/>
      <c r="H33" s="377"/>
      <c r="I33" s="495"/>
      <c r="J33" s="377"/>
    </row>
    <row r="34" spans="1:12" ht="15.75" customHeight="1" thickBot="1">
      <c r="A34" s="412"/>
      <c r="B34" s="393" t="s">
        <v>531</v>
      </c>
      <c r="C34" s="412"/>
      <c r="D34" s="413"/>
      <c r="E34" s="498">
        <f>SUM(E28:E33)</f>
        <v>0</v>
      </c>
      <c r="F34" s="498">
        <f t="shared" ref="F34" si="5">SUM(F28:F33)</f>
        <v>0</v>
      </c>
      <c r="G34" s="498">
        <f t="shared" ref="G34" si="6">SUM(G28:G33)</f>
        <v>0</v>
      </c>
      <c r="H34" s="720">
        <f t="shared" ref="H34:J34" si="7">SUM(H28:H33)</f>
        <v>0</v>
      </c>
      <c r="I34" s="695">
        <f t="shared" si="7"/>
        <v>0</v>
      </c>
      <c r="J34" s="498">
        <f t="shared" si="7"/>
        <v>0</v>
      </c>
    </row>
    <row r="35" spans="1:12" ht="18.75" customHeight="1">
      <c r="A35" s="399"/>
      <c r="B35" s="403" t="s">
        <v>386</v>
      </c>
      <c r="C35" s="403"/>
      <c r="D35" s="551" t="s">
        <v>532</v>
      </c>
      <c r="E35" s="341"/>
      <c r="F35" s="341"/>
      <c r="G35" s="341"/>
      <c r="H35" s="342"/>
      <c r="I35" s="345"/>
      <c r="J35" s="342"/>
      <c r="L35" s="6" t="s">
        <v>533</v>
      </c>
    </row>
    <row r="36" spans="1:12">
      <c r="A36" s="399"/>
      <c r="B36" s="399"/>
      <c r="C36" s="399" t="s">
        <v>147</v>
      </c>
      <c r="D36" s="402" t="s">
        <v>437</v>
      </c>
      <c r="E36" s="376"/>
      <c r="F36" s="376"/>
      <c r="G36" s="376"/>
      <c r="H36" s="377"/>
      <c r="I36" s="495"/>
      <c r="J36" s="377"/>
    </row>
    <row r="37" spans="1:12">
      <c r="A37" s="399"/>
      <c r="B37" s="399"/>
      <c r="C37" s="399" t="s">
        <v>438</v>
      </c>
      <c r="D37" s="402" t="s">
        <v>439</v>
      </c>
      <c r="E37" s="376"/>
      <c r="F37" s="376"/>
      <c r="G37" s="376"/>
      <c r="H37" s="377"/>
      <c r="I37" s="495"/>
      <c r="J37" s="377"/>
    </row>
    <row r="38" spans="1:12">
      <c r="A38" s="399"/>
      <c r="B38" s="399"/>
      <c r="C38" s="399" t="s">
        <v>440</v>
      </c>
      <c r="D38" s="402"/>
      <c r="E38" s="376"/>
      <c r="F38" s="376"/>
      <c r="G38" s="376"/>
      <c r="H38" s="377"/>
      <c r="I38" s="495"/>
      <c r="J38" s="377"/>
    </row>
    <row r="39" spans="1:12">
      <c r="A39" s="399"/>
      <c r="B39" s="399"/>
      <c r="C39" s="399" t="s">
        <v>441</v>
      </c>
      <c r="D39" s="402" t="s">
        <v>442</v>
      </c>
      <c r="E39" s="376"/>
      <c r="F39" s="376"/>
      <c r="G39" s="376"/>
      <c r="H39" s="377"/>
      <c r="I39" s="495"/>
      <c r="J39" s="377"/>
    </row>
    <row r="40" spans="1:12">
      <c r="A40" s="399"/>
      <c r="B40" s="399"/>
      <c r="C40" s="399" t="s">
        <v>443</v>
      </c>
      <c r="D40" s="402" t="s">
        <v>444</v>
      </c>
      <c r="E40" s="376"/>
      <c r="F40" s="376"/>
      <c r="G40" s="376"/>
      <c r="H40" s="377"/>
      <c r="I40" s="495"/>
      <c r="J40" s="377"/>
      <c r="L40" s="6" t="s">
        <v>534</v>
      </c>
    </row>
    <row r="41" spans="1:12">
      <c r="A41" s="399"/>
      <c r="B41" s="399"/>
      <c r="C41" s="399" t="s">
        <v>445</v>
      </c>
      <c r="D41" s="402"/>
      <c r="E41" s="376"/>
      <c r="F41" s="376"/>
      <c r="G41" s="376"/>
      <c r="H41" s="377"/>
      <c r="I41" s="495"/>
      <c r="J41" s="377"/>
    </row>
    <row r="42" spans="1:12" ht="17.25" customHeight="1" thickBot="1">
      <c r="A42" s="412"/>
      <c r="B42" s="393" t="s">
        <v>535</v>
      </c>
      <c r="C42" s="412"/>
      <c r="D42" s="413"/>
      <c r="E42" s="498">
        <f>SUM(E36:E41)</f>
        <v>0</v>
      </c>
      <c r="F42" s="498">
        <f t="shared" ref="F42" si="8">SUM(F36:F41)</f>
        <v>0</v>
      </c>
      <c r="G42" s="498">
        <f t="shared" ref="G42" si="9">SUM(G36:G41)</f>
        <v>0</v>
      </c>
      <c r="H42" s="720">
        <f t="shared" ref="H42:J42" si="10">SUM(H36:H41)</f>
        <v>0</v>
      </c>
      <c r="I42" s="695">
        <f t="shared" si="10"/>
        <v>0</v>
      </c>
      <c r="J42" s="498">
        <f t="shared" si="10"/>
        <v>0</v>
      </c>
    </row>
    <row r="43" spans="1:12" ht="18" customHeight="1">
      <c r="A43" s="399"/>
      <c r="B43" s="403" t="s">
        <v>536</v>
      </c>
      <c r="C43" s="403"/>
      <c r="D43" s="551" t="s">
        <v>537</v>
      </c>
      <c r="E43" s="341"/>
      <c r="F43" s="341"/>
      <c r="G43" s="341"/>
      <c r="H43" s="342"/>
      <c r="I43" s="345"/>
      <c r="J43" s="342"/>
      <c r="L43" s="6" t="s">
        <v>538</v>
      </c>
    </row>
    <row r="44" spans="1:12">
      <c r="A44" s="399"/>
      <c r="B44" s="399"/>
      <c r="C44" s="399" t="s">
        <v>147</v>
      </c>
      <c r="D44" s="402" t="s">
        <v>437</v>
      </c>
      <c r="E44" s="376"/>
      <c r="F44" s="376"/>
      <c r="G44" s="376"/>
      <c r="H44" s="377"/>
      <c r="I44" s="495"/>
      <c r="J44" s="377"/>
    </row>
    <row r="45" spans="1:12">
      <c r="A45" s="399"/>
      <c r="B45" s="399"/>
      <c r="C45" s="399" t="s">
        <v>438</v>
      </c>
      <c r="D45" s="402" t="s">
        <v>439</v>
      </c>
      <c r="E45" s="380"/>
      <c r="F45" s="496"/>
      <c r="G45" s="496"/>
      <c r="H45" s="497"/>
      <c r="I45" s="380"/>
      <c r="J45" s="497"/>
    </row>
    <row r="46" spans="1:12">
      <c r="A46" s="399"/>
      <c r="B46" s="399"/>
      <c r="C46" s="399" t="s">
        <v>440</v>
      </c>
      <c r="D46" s="402"/>
      <c r="E46" s="376"/>
      <c r="F46" s="376"/>
      <c r="G46" s="376"/>
      <c r="H46" s="377"/>
      <c r="I46" s="495"/>
      <c r="J46" s="377"/>
    </row>
    <row r="47" spans="1:12">
      <c r="A47" s="399"/>
      <c r="B47" s="399"/>
      <c r="C47" s="399" t="s">
        <v>441</v>
      </c>
      <c r="D47" s="402" t="s">
        <v>442</v>
      </c>
      <c r="E47" s="376"/>
      <c r="F47" s="376"/>
      <c r="G47" s="376"/>
      <c r="H47" s="377"/>
      <c r="I47" s="495"/>
      <c r="J47" s="377"/>
    </row>
    <row r="48" spans="1:12">
      <c r="A48" s="399"/>
      <c r="B48" s="399"/>
      <c r="C48" s="399" t="s">
        <v>443</v>
      </c>
      <c r="D48" s="402" t="s">
        <v>444</v>
      </c>
      <c r="E48" s="376"/>
      <c r="F48" s="376"/>
      <c r="G48" s="376"/>
      <c r="H48" s="377"/>
      <c r="I48" s="495"/>
      <c r="J48" s="377"/>
    </row>
    <row r="49" spans="1:12">
      <c r="A49" s="399"/>
      <c r="B49" s="399"/>
      <c r="C49" s="399" t="s">
        <v>445</v>
      </c>
      <c r="D49" s="402"/>
      <c r="E49" s="376"/>
      <c r="F49" s="376"/>
      <c r="G49" s="376"/>
      <c r="H49" s="377"/>
      <c r="I49" s="495"/>
      <c r="J49" s="377"/>
    </row>
    <row r="50" spans="1:12" ht="16.5" customHeight="1" thickBot="1">
      <c r="A50" s="412"/>
      <c r="B50" s="393" t="s">
        <v>539</v>
      </c>
      <c r="C50" s="412"/>
      <c r="D50" s="413"/>
      <c r="E50" s="498">
        <f>SUM(E44:E49)</f>
        <v>0</v>
      </c>
      <c r="F50" s="498">
        <f t="shared" ref="F50" si="11">SUM(F44:F49)</f>
        <v>0</v>
      </c>
      <c r="G50" s="498">
        <f t="shared" ref="G50" si="12">SUM(G44:G49)</f>
        <v>0</v>
      </c>
      <c r="H50" s="720">
        <f t="shared" ref="H50:J50" si="13">SUM(H44:H49)</f>
        <v>0</v>
      </c>
      <c r="I50" s="695">
        <f t="shared" si="13"/>
        <v>0</v>
      </c>
      <c r="J50" s="498">
        <f t="shared" si="13"/>
        <v>0</v>
      </c>
    </row>
    <row r="51" spans="1:12" ht="18" customHeight="1">
      <c r="A51" s="399"/>
      <c r="B51" s="403" t="s">
        <v>388</v>
      </c>
      <c r="C51" s="403"/>
      <c r="D51" s="551" t="s">
        <v>540</v>
      </c>
      <c r="E51" s="341"/>
      <c r="F51" s="341"/>
      <c r="G51" s="341"/>
      <c r="H51" s="342"/>
      <c r="I51" s="345"/>
      <c r="J51" s="342"/>
      <c r="L51" s="6" t="s">
        <v>541</v>
      </c>
    </row>
    <row r="52" spans="1:12">
      <c r="A52" s="399"/>
      <c r="B52" s="399"/>
      <c r="C52" s="399" t="s">
        <v>147</v>
      </c>
      <c r="D52" s="402" t="s">
        <v>437</v>
      </c>
      <c r="E52" s="376"/>
      <c r="F52" s="376"/>
      <c r="G52" s="376"/>
      <c r="H52" s="377"/>
      <c r="I52" s="495"/>
      <c r="J52" s="377"/>
    </row>
    <row r="53" spans="1:12">
      <c r="A53" s="399"/>
      <c r="B53" s="399"/>
      <c r="C53" s="399" t="s">
        <v>438</v>
      </c>
      <c r="D53" s="402" t="s">
        <v>439</v>
      </c>
      <c r="E53" s="380"/>
      <c r="F53" s="496"/>
      <c r="G53" s="496"/>
      <c r="H53" s="497"/>
      <c r="I53" s="380"/>
      <c r="J53" s="497"/>
    </row>
    <row r="54" spans="1:12">
      <c r="A54" s="399"/>
      <c r="B54" s="399"/>
      <c r="C54" s="399" t="s">
        <v>440</v>
      </c>
      <c r="D54" s="402"/>
      <c r="E54" s="376"/>
      <c r="F54" s="376"/>
      <c r="G54" s="376"/>
      <c r="H54" s="377"/>
      <c r="I54" s="495"/>
      <c r="J54" s="377"/>
    </row>
    <row r="55" spans="1:12">
      <c r="A55" s="399"/>
      <c r="B55" s="399"/>
      <c r="C55" s="399" t="s">
        <v>441</v>
      </c>
      <c r="D55" s="402" t="s">
        <v>442</v>
      </c>
      <c r="E55" s="376"/>
      <c r="F55" s="376"/>
      <c r="G55" s="376"/>
      <c r="H55" s="377"/>
      <c r="I55" s="495"/>
      <c r="J55" s="377"/>
    </row>
    <row r="56" spans="1:12">
      <c r="A56" s="399"/>
      <c r="B56" s="399"/>
      <c r="C56" s="399" t="s">
        <v>443</v>
      </c>
      <c r="D56" s="402" t="s">
        <v>444</v>
      </c>
      <c r="E56" s="376"/>
      <c r="F56" s="376"/>
      <c r="G56" s="376"/>
      <c r="H56" s="377"/>
      <c r="I56" s="495"/>
      <c r="J56" s="377"/>
    </row>
    <row r="57" spans="1:12">
      <c r="A57" s="399"/>
      <c r="B57" s="399"/>
      <c r="C57" s="399" t="s">
        <v>445</v>
      </c>
      <c r="D57" s="402"/>
      <c r="E57" s="376"/>
      <c r="F57" s="376"/>
      <c r="G57" s="376"/>
      <c r="H57" s="377"/>
      <c r="I57" s="495"/>
      <c r="J57" s="377"/>
    </row>
    <row r="58" spans="1:12" ht="16.5" customHeight="1" thickBot="1">
      <c r="A58" s="412"/>
      <c r="B58" s="393" t="s">
        <v>542</v>
      </c>
      <c r="C58" s="412"/>
      <c r="D58" s="413"/>
      <c r="E58" s="498">
        <f>SUM(E52:E57)</f>
        <v>0</v>
      </c>
      <c r="F58" s="498">
        <f t="shared" ref="F58" si="14">SUM(F52:F57)</f>
        <v>0</v>
      </c>
      <c r="G58" s="498">
        <f t="shared" ref="G58" si="15">SUM(G52:G57)</f>
        <v>0</v>
      </c>
      <c r="H58" s="498">
        <f t="shared" ref="H58:J58" si="16">SUM(H52:H57)</f>
        <v>0</v>
      </c>
      <c r="I58" s="498">
        <f t="shared" si="16"/>
        <v>0</v>
      </c>
      <c r="J58" s="498">
        <f t="shared" si="16"/>
        <v>0</v>
      </c>
    </row>
    <row r="59" spans="1:12" ht="18" customHeight="1" thickBot="1">
      <c r="A59" s="621" t="s">
        <v>543</v>
      </c>
      <c r="B59" s="621"/>
      <c r="C59" s="622"/>
      <c r="D59" s="623"/>
      <c r="E59" s="499">
        <f>E58+E50+E42+E34+E26+E18</f>
        <v>0</v>
      </c>
      <c r="F59" s="499">
        <f t="shared" ref="F59:H59" si="17">F58+F50+F42+F34+F26+F18</f>
        <v>0</v>
      </c>
      <c r="G59" s="499">
        <f t="shared" si="17"/>
        <v>0</v>
      </c>
      <c r="H59" s="499">
        <f t="shared" si="17"/>
        <v>0</v>
      </c>
      <c r="I59" s="499">
        <f t="shared" ref="I59:J59" si="18">I58+I50+I42+I34+I26+I18</f>
        <v>0</v>
      </c>
      <c r="J59" s="499">
        <f t="shared" si="18"/>
        <v>0</v>
      </c>
    </row>
    <row r="60" spans="1:12" s="552" customFormat="1" ht="33" customHeight="1" thickTop="1" thickBot="1">
      <c r="A60" s="932" t="s">
        <v>544</v>
      </c>
      <c r="B60" s="932"/>
      <c r="C60" s="932"/>
      <c r="D60" s="933"/>
      <c r="E60" s="500">
        <f>E59+'Sch BB-13'!E27+'Sch BB-12'!E67</f>
        <v>3425778</v>
      </c>
      <c r="F60" s="500">
        <f>F59+'Sch BB-13'!F27+'Sch BB-12'!F67</f>
        <v>4471781.2836751398</v>
      </c>
      <c r="G60" s="500">
        <f>G59+'Sch BB-13'!G27+'Sch BB-12'!G67</f>
        <v>4219048.0160562098</v>
      </c>
      <c r="H60" s="500">
        <f>H59+'Sch BB-13'!H27+'Sch BB-12'!H67</f>
        <v>0</v>
      </c>
      <c r="I60" s="500">
        <f>I59+'Sch BB-13'!I27+'Sch BB-12'!I67</f>
        <v>0</v>
      </c>
      <c r="J60" s="500">
        <f>J59+'Sch BB-13'!J27+'Sch BB-12'!J67</f>
        <v>0</v>
      </c>
      <c r="L60" s="552" t="s">
        <v>545</v>
      </c>
    </row>
    <row r="61" spans="1:12" ht="18" customHeight="1" thickTop="1">
      <c r="A61" s="428"/>
      <c r="B61" s="428"/>
      <c r="E61" s="23"/>
      <c r="F61" s="23"/>
      <c r="G61" s="23"/>
      <c r="H61" s="23"/>
      <c r="I61" s="23"/>
      <c r="J61" s="23"/>
    </row>
    <row r="62" spans="1:12" ht="18" customHeight="1">
      <c r="A62" s="23"/>
      <c r="B62" s="23"/>
      <c r="C62" s="23"/>
      <c r="D62" s="23"/>
      <c r="E62" s="23"/>
      <c r="F62" s="23"/>
      <c r="G62" s="23"/>
      <c r="H62" s="23"/>
      <c r="I62" s="23"/>
      <c r="J62" s="23"/>
    </row>
    <row r="63" spans="1:12">
      <c r="A63" s="6"/>
      <c r="B63" s="6"/>
      <c r="C63" s="6"/>
    </row>
    <row r="64" spans="1:12">
      <c r="A64" s="6"/>
      <c r="B64" s="6"/>
      <c r="C64" s="6"/>
    </row>
    <row r="65" spans="1:10">
      <c r="A65" s="6"/>
      <c r="B65" s="6"/>
      <c r="C65" s="6"/>
    </row>
    <row r="66" spans="1:10">
      <c r="A66" s="6"/>
      <c r="B66" s="6"/>
      <c r="C66" s="6"/>
    </row>
    <row r="67" spans="1:10" ht="18.75" customHeight="1"/>
    <row r="68" spans="1:10" ht="19.5" customHeight="1"/>
    <row r="71" spans="1:10">
      <c r="H71" s="757"/>
      <c r="I71" s="757"/>
      <c r="J71" s="757" t="s">
        <v>30</v>
      </c>
    </row>
    <row r="72" spans="1:10">
      <c r="H72" s="159"/>
      <c r="I72" s="159"/>
      <c r="J72" s="159" t="s">
        <v>546</v>
      </c>
    </row>
  </sheetData>
  <sheetProtection algorithmName="SHA-512" hashValue="rcsmJyAFQO+6LkCEvlV+eGmzzteFaR8R9YuSVbd6DLxJ2dYYSpcRUJqNt8jtmWJ4CK4s3mPRZUK/xa4KpzsDBg==" saltValue="Jk3L6deN80//aGS+fAuDXA==" spinCount="100000" sheet="1" objects="1" scenarios="1"/>
  <mergeCells count="5">
    <mergeCell ref="B9:D9"/>
    <mergeCell ref="A60:D60"/>
    <mergeCell ref="G6:J6"/>
    <mergeCell ref="D3:J3"/>
    <mergeCell ref="D1:J1"/>
  </mergeCells>
  <phoneticPr fontId="0" type="noConversion"/>
  <pageMargins left="0.55000000000000004" right="0" top="0.5" bottom="0.25" header="0.5" footer="0"/>
  <pageSetup scale="67" orientation="portrait" r:id="rId1"/>
  <headerFooter alignWithMargins="0">
    <oddFooter>&amp;C&amp;8Last Revised &amp;D</oddFooter>
  </headerFooter>
  <customProperties>
    <customPr name="DrillPoint.FROID" r:id="rId2"/>
    <customPr name="DrillPoint.Mode" r:id="rId3"/>
    <customPr name="DrillPoint.Subsheet" r:id="rId4"/>
  </customProperties>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3F8A-D066-43FD-B701-7A748F60BF40}">
  <sheetPr>
    <tabColor theme="1" tint="0.34998626667073579"/>
  </sheetPr>
  <dimension ref="B1:F17"/>
  <sheetViews>
    <sheetView workbookViewId="0">
      <selection activeCell="F3" sqref="F3"/>
    </sheetView>
  </sheetViews>
  <sheetFormatPr baseColWidth="10" defaultColWidth="8.83203125" defaultRowHeight="13"/>
  <cols>
    <col min="1" max="1" width="11.5" bestFit="1" customWidth="1"/>
    <col min="6" max="6" width="12.5" bestFit="1" customWidth="1"/>
  </cols>
  <sheetData>
    <row r="1" spans="2:6" ht="14">
      <c r="B1" s="727"/>
      <c r="C1" s="727"/>
      <c r="D1" s="727" t="s">
        <v>41</v>
      </c>
    </row>
    <row r="2" spans="2:6">
      <c r="B2" s="728" t="s">
        <v>42</v>
      </c>
      <c r="C2" s="728" t="s">
        <v>43</v>
      </c>
      <c r="D2" s="729" t="s">
        <v>44</v>
      </c>
      <c r="F2" s="725" t="s">
        <v>45</v>
      </c>
    </row>
    <row r="3" spans="2:6">
      <c r="B3" s="730">
        <v>2026</v>
      </c>
      <c r="C3" s="543">
        <f>B3+1</f>
        <v>2027</v>
      </c>
      <c r="D3" s="731" t="str">
        <f t="shared" ref="D3:D17" si="0">B3&amp;"-"&amp;C3</f>
        <v>2026-2027</v>
      </c>
      <c r="F3" s="726" t="s">
        <v>46</v>
      </c>
    </row>
    <row r="4" spans="2:6">
      <c r="B4" s="543">
        <f t="shared" ref="B4:C17" si="1">B3+1</f>
        <v>2027</v>
      </c>
      <c r="C4" s="543">
        <f t="shared" si="1"/>
        <v>2028</v>
      </c>
      <c r="D4" s="731" t="str">
        <f t="shared" si="0"/>
        <v>2027-2028</v>
      </c>
      <c r="F4" s="726" t="s">
        <v>47</v>
      </c>
    </row>
    <row r="5" spans="2:6">
      <c r="B5" s="543">
        <f t="shared" si="1"/>
        <v>2028</v>
      </c>
      <c r="C5" s="543">
        <f t="shared" si="1"/>
        <v>2029</v>
      </c>
      <c r="D5" s="731" t="str">
        <f t="shared" si="0"/>
        <v>2028-2029</v>
      </c>
      <c r="F5" s="726" t="s">
        <v>961</v>
      </c>
    </row>
    <row r="6" spans="2:6">
      <c r="B6" s="543">
        <f t="shared" si="1"/>
        <v>2029</v>
      </c>
      <c r="C6" s="543">
        <f t="shared" si="1"/>
        <v>2030</v>
      </c>
      <c r="D6" s="731" t="str">
        <f t="shared" si="0"/>
        <v>2029-2030</v>
      </c>
      <c r="F6" s="726" t="s">
        <v>960</v>
      </c>
    </row>
    <row r="7" spans="2:6">
      <c r="B7" s="543">
        <f t="shared" si="1"/>
        <v>2030</v>
      </c>
      <c r="C7" s="543">
        <f t="shared" si="1"/>
        <v>2031</v>
      </c>
      <c r="D7" s="731" t="str">
        <f t="shared" si="0"/>
        <v>2030-2031</v>
      </c>
    </row>
    <row r="8" spans="2:6">
      <c r="B8" s="543">
        <f t="shared" si="1"/>
        <v>2031</v>
      </c>
      <c r="C8" s="543">
        <f t="shared" si="1"/>
        <v>2032</v>
      </c>
      <c r="D8" s="731" t="str">
        <f t="shared" si="0"/>
        <v>2031-2032</v>
      </c>
    </row>
    <row r="9" spans="2:6">
      <c r="B9" s="543">
        <f t="shared" si="1"/>
        <v>2032</v>
      </c>
      <c r="C9" s="543">
        <f t="shared" si="1"/>
        <v>2033</v>
      </c>
      <c r="D9" s="731" t="str">
        <f t="shared" si="0"/>
        <v>2032-2033</v>
      </c>
    </row>
    <row r="10" spans="2:6">
      <c r="B10" s="543">
        <f t="shared" si="1"/>
        <v>2033</v>
      </c>
      <c r="C10" s="543">
        <f t="shared" si="1"/>
        <v>2034</v>
      </c>
      <c r="D10" s="731" t="str">
        <f t="shared" si="0"/>
        <v>2033-2034</v>
      </c>
    </row>
    <row r="11" spans="2:6">
      <c r="B11" s="543">
        <f t="shared" si="1"/>
        <v>2034</v>
      </c>
      <c r="C11" s="543">
        <f t="shared" si="1"/>
        <v>2035</v>
      </c>
      <c r="D11" s="731" t="str">
        <f t="shared" si="0"/>
        <v>2034-2035</v>
      </c>
    </row>
    <row r="12" spans="2:6">
      <c r="B12" s="543">
        <f t="shared" si="1"/>
        <v>2035</v>
      </c>
      <c r="C12" s="543">
        <f t="shared" si="1"/>
        <v>2036</v>
      </c>
      <c r="D12" s="731" t="str">
        <f t="shared" si="0"/>
        <v>2035-2036</v>
      </c>
    </row>
    <row r="13" spans="2:6">
      <c r="B13" s="543">
        <f t="shared" si="1"/>
        <v>2036</v>
      </c>
      <c r="C13" s="543">
        <f t="shared" si="1"/>
        <v>2037</v>
      </c>
      <c r="D13" s="731" t="str">
        <f t="shared" si="0"/>
        <v>2036-2037</v>
      </c>
    </row>
    <row r="14" spans="2:6">
      <c r="B14" s="543">
        <f t="shared" si="1"/>
        <v>2037</v>
      </c>
      <c r="C14" s="543">
        <f t="shared" si="1"/>
        <v>2038</v>
      </c>
      <c r="D14" s="731" t="str">
        <f t="shared" si="0"/>
        <v>2037-2038</v>
      </c>
    </row>
    <row r="15" spans="2:6">
      <c r="B15" s="543">
        <f t="shared" si="1"/>
        <v>2038</v>
      </c>
      <c r="C15" s="543">
        <f t="shared" si="1"/>
        <v>2039</v>
      </c>
      <c r="D15" s="731" t="str">
        <f t="shared" si="0"/>
        <v>2038-2039</v>
      </c>
    </row>
    <row r="16" spans="2:6">
      <c r="B16" s="543">
        <f t="shared" si="1"/>
        <v>2039</v>
      </c>
      <c r="C16" s="543">
        <f t="shared" si="1"/>
        <v>2040</v>
      </c>
      <c r="D16" s="731" t="str">
        <f t="shared" si="0"/>
        <v>2039-2040</v>
      </c>
    </row>
    <row r="17" spans="2:4">
      <c r="B17" s="543">
        <f t="shared" si="1"/>
        <v>2040</v>
      </c>
      <c r="C17" s="543">
        <f t="shared" si="1"/>
        <v>2041</v>
      </c>
      <c r="D17" s="731" t="str">
        <f t="shared" si="0"/>
        <v>2040-2041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C920-E1F3-4F81-8E56-D08F6B7299BB}">
  <sheetPr codeName="Sheet22">
    <tabColor rgb="FFFFFFCC"/>
    <pageSetUpPr fitToPage="1"/>
  </sheetPr>
  <dimension ref="A1:M46"/>
  <sheetViews>
    <sheetView zoomScale="80" zoomScaleNormal="80" workbookViewId="0">
      <selection activeCell="J31" sqref="J31"/>
    </sheetView>
  </sheetViews>
  <sheetFormatPr baseColWidth="10" defaultColWidth="9.1640625" defaultRowHeight="14"/>
  <cols>
    <col min="1" max="1" width="3.5" style="6" bestFit="1" customWidth="1"/>
    <col min="2" max="2" width="1.6640625" style="19" customWidth="1"/>
    <col min="3" max="3" width="3.5" style="19" customWidth="1"/>
    <col min="4" max="4" width="4.5" style="19" customWidth="1"/>
    <col min="5" max="5" width="44.5" style="6" customWidth="1"/>
    <col min="6" max="7" width="17.6640625" style="6" customWidth="1"/>
    <col min="8" max="8" width="17" style="6" customWidth="1"/>
    <col min="9" max="11" width="17.6640625" style="6" customWidth="1"/>
    <col min="12" max="12" width="12.6640625" style="6" bestFit="1" customWidth="1"/>
    <col min="13" max="16384" width="9.1640625" style="6"/>
  </cols>
  <sheetData>
    <row r="1" spans="1:13" ht="19">
      <c r="E1" s="925" t="s">
        <v>430</v>
      </c>
      <c r="F1" s="925"/>
      <c r="G1" s="925"/>
      <c r="H1" s="925"/>
      <c r="I1" s="925"/>
      <c r="J1" s="925"/>
      <c r="K1" s="925"/>
    </row>
    <row r="3" spans="1:13">
      <c r="E3" s="924" t="str">
        <f>'Sch 1'!$B$7</f>
        <v>Democracy Prep Agassi Campus</v>
      </c>
      <c r="F3" s="924"/>
      <c r="G3" s="924"/>
      <c r="H3" s="924"/>
      <c r="I3" s="924"/>
      <c r="J3" s="924"/>
      <c r="K3" s="924"/>
    </row>
    <row r="5" spans="1:13">
      <c r="B5" s="502"/>
      <c r="C5" s="502"/>
      <c r="D5" s="502"/>
      <c r="E5" s="503"/>
      <c r="F5" s="504">
        <v>-1</v>
      </c>
      <c r="G5" s="505">
        <v>-2</v>
      </c>
      <c r="H5" s="506">
        <v>-3</v>
      </c>
      <c r="I5" s="504">
        <v>-4</v>
      </c>
      <c r="J5" s="504">
        <v>-5</v>
      </c>
      <c r="K5" s="506">
        <v>-6</v>
      </c>
    </row>
    <row r="6" spans="1:13">
      <c r="B6" s="507"/>
      <c r="C6" s="507"/>
      <c r="D6" s="507"/>
      <c r="E6" s="508"/>
      <c r="F6" s="508"/>
      <c r="G6" s="509" t="s">
        <v>83</v>
      </c>
      <c r="H6" s="921" t="str">
        <f>"BUDGET YEAR ENDING "&amp;TEXT('Form 1'!$C$138,"mm/dd/yy")</f>
        <v>BUDGET YEAR ENDING 06/30/27</v>
      </c>
      <c r="I6" s="922"/>
      <c r="J6" s="922"/>
      <c r="K6" s="923"/>
    </row>
    <row r="7" spans="1:13" ht="15">
      <c r="B7" s="507"/>
      <c r="C7" s="507"/>
      <c r="D7" s="507"/>
      <c r="E7" s="508"/>
      <c r="F7" s="510" t="s">
        <v>323</v>
      </c>
      <c r="G7" s="510" t="s">
        <v>324</v>
      </c>
      <c r="H7" s="558"/>
      <c r="I7" s="512"/>
      <c r="J7" s="511"/>
      <c r="K7" s="512"/>
    </row>
    <row r="8" spans="1:13" ht="16">
      <c r="A8" s="748">
        <v>1</v>
      </c>
      <c r="B8" s="507"/>
      <c r="C8" s="513" t="s">
        <v>431</v>
      </c>
      <c r="D8" s="514"/>
      <c r="E8" s="508"/>
      <c r="F8" s="510" t="s">
        <v>325</v>
      </c>
      <c r="G8" s="510" t="s">
        <v>325</v>
      </c>
      <c r="H8" s="515" t="str">
        <f>REF!$F$3</f>
        <v>TENTATIVE</v>
      </c>
      <c r="I8" s="516" t="str">
        <f>REF!$F$4</f>
        <v>FINAL</v>
      </c>
      <c r="J8" s="515" t="str">
        <f>REF!$F$5</f>
        <v>AMENDMENT 1</v>
      </c>
      <c r="K8" s="516" t="str">
        <f>REF!$F$6</f>
        <v>AMENDMENT 2</v>
      </c>
    </row>
    <row r="9" spans="1:13" s="22" customFormat="1" ht="18" customHeight="1">
      <c r="A9" s="747">
        <v>2</v>
      </c>
      <c r="B9" s="517"/>
      <c r="C9" s="928"/>
      <c r="D9" s="928"/>
      <c r="E9" s="929"/>
      <c r="F9" s="518">
        <f>'Form 1'!$C$129</f>
        <v>45838</v>
      </c>
      <c r="G9" s="518">
        <f>'Form 1'!$C$133</f>
        <v>46203</v>
      </c>
      <c r="H9" s="519" t="s">
        <v>326</v>
      </c>
      <c r="I9" s="520" t="s">
        <v>326</v>
      </c>
      <c r="J9" s="519" t="s">
        <v>326</v>
      </c>
      <c r="K9" s="520" t="s">
        <v>326</v>
      </c>
    </row>
    <row r="10" spans="1:13" ht="15" thickBot="1">
      <c r="A10" s="748">
        <v>3</v>
      </c>
    </row>
    <row r="11" spans="1:13" ht="24" customHeight="1" thickTop="1" thickBot="1">
      <c r="A11" s="747">
        <v>4</v>
      </c>
      <c r="B11" s="429" t="s">
        <v>547</v>
      </c>
      <c r="C11" s="429"/>
      <c r="D11" s="429"/>
      <c r="E11" s="430"/>
      <c r="F11" s="373">
        <f>+'Sch BB-14'!E60+'Sch BB-11'!E97+'Sch BB-11'!E53+'Sch BB-10'!E48+'Sch BB-10'!E39+'Sch BB-9'!E97+'Sch BB-9'!E53+'Sch BB-8'!E97+'Sch BB-8'!E53+'Sch BB-7'!E69+'Sch BB-7'!E39</f>
        <v>15053449.505949439</v>
      </c>
      <c r="G11" s="373">
        <f>+'Sch BB-14'!F60+'Sch BB-11'!F97+'Sch BB-11'!F53+'Sch BB-10'!F48+'Sch BB-10'!F39+'Sch BB-9'!F97+'Sch BB-9'!F53+'Sch BB-8'!F97+'Sch BB-8'!F53+'Sch BB-7'!F69+'Sch BB-7'!F39</f>
        <v>15992592.96303039</v>
      </c>
      <c r="H11" s="373">
        <f>+'Sch BB-14'!G60+'Sch BB-11'!G97+'Sch BB-11'!G53+'Sch BB-10'!G48+'Sch BB-10'!G39+'Sch BB-9'!G97+'Sch BB-9'!G53+'Sch BB-8'!G97+'Sch BB-8'!G53+'Sch BB-7'!G69+'Sch BB-7'!G39</f>
        <v>13503826.01605621</v>
      </c>
      <c r="I11" s="373">
        <f>+'Sch BB-14'!H60+'Sch BB-11'!H97+'Sch BB-11'!H53+'Sch BB-10'!H48+'Sch BB-10'!H39+'Sch BB-9'!H97+'Sch BB-9'!H53+'Sch BB-8'!H97+'Sch BB-8'!H53+'Sch BB-7'!H69+'Sch BB-7'!H39</f>
        <v>0</v>
      </c>
      <c r="J11" s="373">
        <f>+'Sch BB-14'!I60+'Sch BB-11'!I97+'Sch BB-11'!I53+'Sch BB-10'!I48+'Sch BB-10'!I39+'Sch BB-9'!I97+'Sch BB-9'!I53+'Sch BB-8'!I97+'Sch BB-8'!I53+'Sch BB-7'!I69+'Sch BB-7'!I39</f>
        <v>0</v>
      </c>
      <c r="K11" s="373">
        <f>+'Sch BB-14'!J60+'Sch BB-11'!J97+'Sch BB-11'!J53+'Sch BB-10'!J48+'Sch BB-10'!J39+'Sch BB-9'!J97+'Sch BB-9'!J53+'Sch BB-8'!J97+'Sch BB-8'!J53+'Sch BB-7'!J69+'Sch BB-7'!J39</f>
        <v>0</v>
      </c>
      <c r="M11" s="6" t="s">
        <v>548</v>
      </c>
    </row>
    <row r="12" spans="1:13" ht="24" customHeight="1" thickTop="1">
      <c r="A12" s="748">
        <v>5</v>
      </c>
      <c r="B12" s="428"/>
      <c r="C12" s="428" t="s">
        <v>549</v>
      </c>
      <c r="E12" s="11"/>
      <c r="F12" s="446"/>
      <c r="G12" s="446"/>
      <c r="H12" s="819"/>
      <c r="I12" s="819"/>
      <c r="J12" s="819"/>
      <c r="K12" s="819"/>
      <c r="M12" s="407" t="s">
        <v>550</v>
      </c>
    </row>
    <row r="13" spans="1:13" ht="24" customHeight="1">
      <c r="A13" s="747">
        <v>6</v>
      </c>
      <c r="B13" s="428"/>
      <c r="C13" s="428" t="s">
        <v>944</v>
      </c>
      <c r="E13" s="11"/>
      <c r="F13" s="446"/>
      <c r="G13" s="446"/>
      <c r="H13" s="819"/>
      <c r="I13" s="819"/>
      <c r="J13" s="819"/>
      <c r="K13" s="819"/>
      <c r="M13" s="407" t="s">
        <v>943</v>
      </c>
    </row>
    <row r="14" spans="1:13" ht="19.5" customHeight="1">
      <c r="A14" s="748">
        <v>7</v>
      </c>
      <c r="C14" s="431" t="s">
        <v>551</v>
      </c>
      <c r="D14" s="428"/>
      <c r="E14" s="432" t="s">
        <v>552</v>
      </c>
      <c r="F14" s="380"/>
      <c r="G14" s="380"/>
      <c r="H14" s="380"/>
      <c r="I14" s="380"/>
      <c r="J14" s="380"/>
      <c r="K14" s="380"/>
      <c r="M14" s="407" t="s">
        <v>553</v>
      </c>
    </row>
    <row r="15" spans="1:13" ht="32.25" customHeight="1" thickBot="1">
      <c r="A15" s="747">
        <v>8</v>
      </c>
      <c r="B15" s="433"/>
      <c r="C15" s="434" t="s">
        <v>554</v>
      </c>
      <c r="D15" s="433"/>
      <c r="E15" s="435" t="s">
        <v>555</v>
      </c>
      <c r="F15" s="374"/>
      <c r="G15" s="374"/>
      <c r="H15" s="724"/>
      <c r="I15" s="724"/>
      <c r="J15" s="724"/>
      <c r="K15" s="724"/>
      <c r="L15" s="723" t="str">
        <f>IFERROR(IF(SUM(I11:K11)&lt;&gt;0,IF(OR(I15&gt;(I11*3%),J15&gt;(J11*3%),K15&gt;(K11*3%)),"&gt;3% MAX!",""),""),"")</f>
        <v/>
      </c>
      <c r="M15" s="6" t="s">
        <v>556</v>
      </c>
    </row>
    <row r="16" spans="1:13" ht="32.25" customHeight="1" thickTop="1" thickBot="1">
      <c r="A16" s="748">
        <v>9</v>
      </c>
      <c r="B16" s="436" t="s">
        <v>557</v>
      </c>
      <c r="C16" s="437"/>
      <c r="D16" s="437"/>
      <c r="E16" s="438"/>
      <c r="F16" s="375">
        <f>SUM(F11:F15)</f>
        <v>15053449.505949439</v>
      </c>
      <c r="G16" s="375">
        <f>SUM(G11:G15)</f>
        <v>15992592.96303039</v>
      </c>
      <c r="H16" s="375">
        <f t="shared" ref="H16:I16" si="0">SUM(H11:H15)</f>
        <v>13503826.01605621</v>
      </c>
      <c r="I16" s="375">
        <f t="shared" si="0"/>
        <v>0</v>
      </c>
      <c r="J16" s="375">
        <f t="shared" ref="J16:K16" si="1">SUM(J11:J15)</f>
        <v>0</v>
      </c>
      <c r="K16" s="375">
        <f t="shared" si="1"/>
        <v>0</v>
      </c>
      <c r="M16" s="6" t="s">
        <v>558</v>
      </c>
    </row>
    <row r="17" spans="1:13" ht="24" customHeight="1" thickTop="1">
      <c r="A17" s="747">
        <v>10</v>
      </c>
      <c r="B17" s="439"/>
      <c r="C17" s="403" t="s">
        <v>418</v>
      </c>
      <c r="D17" s="399"/>
      <c r="E17" s="403" t="s">
        <v>982</v>
      </c>
      <c r="F17" s="347"/>
      <c r="G17" s="347"/>
      <c r="H17" s="347"/>
      <c r="I17" s="348"/>
      <c r="J17" s="348"/>
      <c r="K17" s="348"/>
    </row>
    <row r="18" spans="1:13" ht="18.75" customHeight="1">
      <c r="A18" s="748">
        <v>11</v>
      </c>
      <c r="B18" s="399"/>
      <c r="C18" s="440" t="s">
        <v>559</v>
      </c>
      <c r="D18" s="399"/>
      <c r="E18" s="402"/>
      <c r="F18" s="376"/>
      <c r="G18" s="376"/>
      <c r="H18" s="376"/>
      <c r="I18" s="380"/>
      <c r="J18" s="380"/>
      <c r="K18" s="380"/>
      <c r="M18" s="6" t="s">
        <v>421</v>
      </c>
    </row>
    <row r="19" spans="1:13" ht="18.75" customHeight="1">
      <c r="A19" s="747">
        <v>12</v>
      </c>
      <c r="B19" s="399"/>
      <c r="C19" s="440" t="s">
        <v>560</v>
      </c>
      <c r="D19" s="399"/>
      <c r="E19" s="402"/>
      <c r="F19" s="376">
        <f>'Sch BB-6'!E25-'Sch BB-14A'!F16</f>
        <v>7133360.774050558</v>
      </c>
      <c r="G19" s="441">
        <f>'Sch BB-6'!F25-'Sch BB-14A'!G16-'Sch BB-14A'!G18</f>
        <v>3933554.8110201657</v>
      </c>
      <c r="H19" s="441">
        <f>'Sch BB-6'!G25-'Sch BB-14A'!H16-'Sch BB-14A'!H18</f>
        <v>113448.67091340013</v>
      </c>
      <c r="I19" s="441">
        <f>'Sch BB-6'!H25-'Sch BB-14A'!I16-'Sch BB-14A'!I18</f>
        <v>0</v>
      </c>
      <c r="J19" s="441">
        <f>'Sch BB-6'!I25-'Sch BB-14A'!J16-'Sch BB-14A'!J18</f>
        <v>0</v>
      </c>
      <c r="K19" s="441">
        <f>'Sch BB-6'!J25-'Sch BB-14A'!K16-'Sch BB-14A'!K18</f>
        <v>0</v>
      </c>
      <c r="M19" s="6" t="s">
        <v>561</v>
      </c>
    </row>
    <row r="20" spans="1:13" ht="22.5" customHeight="1" thickBot="1">
      <c r="A20" s="748">
        <v>13</v>
      </c>
      <c r="B20" s="442" t="s">
        <v>562</v>
      </c>
      <c r="C20" s="443"/>
      <c r="D20" s="443"/>
      <c r="E20" s="444"/>
      <c r="F20" s="378">
        <f>SUM(F18:F19)</f>
        <v>7133360.774050558</v>
      </c>
      <c r="G20" s="378">
        <f t="shared" ref="G20:I20" si="2">SUM(G18:G19)</f>
        <v>3933554.8110201657</v>
      </c>
      <c r="H20" s="378">
        <f t="shared" si="2"/>
        <v>113448.67091340013</v>
      </c>
      <c r="I20" s="378">
        <f t="shared" si="2"/>
        <v>0</v>
      </c>
      <c r="J20" s="378">
        <f t="shared" ref="J20:K20" si="3">SUM(J18:J19)</f>
        <v>0</v>
      </c>
      <c r="K20" s="378">
        <f t="shared" si="3"/>
        <v>0</v>
      </c>
      <c r="M20" s="6" t="s">
        <v>563</v>
      </c>
    </row>
    <row r="21" spans="1:13" ht="26.25" customHeight="1" thickTop="1" thickBot="1">
      <c r="A21" s="747">
        <v>14</v>
      </c>
      <c r="B21" s="436" t="s">
        <v>564</v>
      </c>
      <c r="C21" s="437"/>
      <c r="D21" s="437"/>
      <c r="E21" s="438"/>
      <c r="F21" s="379">
        <f>F20+F16</f>
        <v>22186810.279999997</v>
      </c>
      <c r="G21" s="379">
        <f t="shared" ref="G21:K21" si="4">G20+G16</f>
        <v>19926147.774050556</v>
      </c>
      <c r="H21" s="379">
        <f t="shared" si="4"/>
        <v>13617274.68696961</v>
      </c>
      <c r="I21" s="379">
        <f t="shared" si="4"/>
        <v>0</v>
      </c>
      <c r="J21" s="379">
        <f t="shared" si="4"/>
        <v>0</v>
      </c>
      <c r="K21" s="379">
        <f t="shared" si="4"/>
        <v>0</v>
      </c>
      <c r="M21" s="6" t="s">
        <v>565</v>
      </c>
    </row>
    <row r="22" spans="1:13" ht="15" thickTop="1">
      <c r="E22" s="445"/>
      <c r="F22" s="541">
        <f>'Sch BB-6'!E25-'Sch BB-14A'!F21</f>
        <v>0</v>
      </c>
      <c r="G22" s="541">
        <f>'Sch BB-6'!F25-'Sch BB-14A'!G21</f>
        <v>0</v>
      </c>
      <c r="H22" s="541">
        <f>'Sch BB-6'!G25-'Sch BB-14A'!H21</f>
        <v>0</v>
      </c>
      <c r="I22" s="541">
        <f>'Sch BB-6'!H25-'Sch BB-14A'!I21</f>
        <v>0</v>
      </c>
      <c r="J22" s="541">
        <f>'Sch BB-6'!I25-'Sch BB-14A'!J21</f>
        <v>0</v>
      </c>
      <c r="K22" s="541">
        <f>'Sch BB-6'!J25-'Sch BB-14A'!K21</f>
        <v>0</v>
      </c>
      <c r="L22" s="542" t="s">
        <v>321</v>
      </c>
      <c r="M22" s="6" t="s">
        <v>566</v>
      </c>
    </row>
    <row r="23" spans="1:13">
      <c r="F23" s="23"/>
      <c r="G23" s="23"/>
      <c r="H23" s="23"/>
      <c r="I23" s="23"/>
      <c r="J23" s="23"/>
      <c r="K23" s="23"/>
    </row>
    <row r="24" spans="1:13">
      <c r="F24" s="23"/>
      <c r="G24" s="23"/>
      <c r="H24" s="23"/>
      <c r="I24" s="23"/>
      <c r="J24" s="23"/>
      <c r="K24" s="23"/>
    </row>
    <row r="25" spans="1:13" ht="17.25" customHeight="1"/>
    <row r="26" spans="1:13" ht="18" customHeight="1"/>
    <row r="29" spans="1:13">
      <c r="F29" s="23"/>
      <c r="G29" s="23"/>
      <c r="H29" s="23"/>
      <c r="I29" s="23"/>
      <c r="J29" s="23"/>
      <c r="K29" s="23"/>
    </row>
    <row r="30" spans="1:13">
      <c r="F30" s="23"/>
      <c r="G30" s="23"/>
      <c r="H30" s="23"/>
      <c r="I30" s="23"/>
      <c r="J30" s="23"/>
      <c r="K30" s="23"/>
    </row>
    <row r="31" spans="1:13" ht="13.5" customHeight="1"/>
    <row r="32" spans="1:13" ht="15.75" customHeight="1"/>
    <row r="33" spans="2:11" ht="14.25" customHeight="1"/>
    <row r="35" spans="2:11" ht="15" customHeight="1"/>
    <row r="36" spans="2:11" ht="21" customHeight="1">
      <c r="B36" s="428"/>
      <c r="C36" s="428"/>
    </row>
    <row r="40" spans="2:11" ht="18.75" customHeight="1"/>
    <row r="41" spans="2:11" ht="19.5" customHeight="1"/>
    <row r="45" spans="2:11">
      <c r="I45" s="757"/>
      <c r="J45" s="757"/>
      <c r="K45" s="757" t="s">
        <v>30</v>
      </c>
    </row>
    <row r="46" spans="2:11">
      <c r="I46" s="159"/>
      <c r="J46" s="159"/>
      <c r="K46" s="159" t="s">
        <v>567</v>
      </c>
    </row>
  </sheetData>
  <sheetProtection algorithmName="SHA-512" hashValue="XdTX423lyla8/e8tWaNxrqyOHLWVmMwaWV12bt9FTrKiQ9EcqSP76eRI4pbMSj5k6FVGNRmb/9lNMz7+drCrpA==" saltValue="ULphYBTlrRs1PKatFoTBLA==" spinCount="100000" sheet="1" objects="1" scenarios="1"/>
  <mergeCells count="4">
    <mergeCell ref="C9:E9"/>
    <mergeCell ref="H6:K6"/>
    <mergeCell ref="E3:K3"/>
    <mergeCell ref="E1:K1"/>
  </mergeCells>
  <phoneticPr fontId="0" type="noConversion"/>
  <conditionalFormatting sqref="I15:K15">
    <cfRule type="expression" dxfId="0" priority="1">
      <formula>I$15&gt;(I$11*0.03)</formula>
    </cfRule>
  </conditionalFormatting>
  <pageMargins left="0.25" right="0.25" top="0.75" bottom="0.75" header="0.3" footer="0.3"/>
  <pageSetup scale="65" fitToHeight="0" orientation="portrait" r:id="rId1"/>
  <headerFooter alignWithMargins="0">
    <oddFooter>&amp;C&amp;8Last Revised &amp;D</oddFooter>
  </headerFooter>
  <customProperties>
    <customPr name="DrillPoint.FROID" r:id="rId2"/>
    <customPr name="DrillPoint.Mode" r:id="rId3"/>
    <customPr name="DrillPoint.Subsheet" r:id="rId4"/>
  </customProperties>
  <legacy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AE44-8DDE-41DA-8BAF-016BE15E903F}">
  <sheetPr codeName="Sheet24">
    <tabColor rgb="FFFFFF00"/>
    <pageSetUpPr fitToPage="1"/>
  </sheetPr>
  <dimension ref="A1:R59"/>
  <sheetViews>
    <sheetView zoomScale="80" zoomScaleNormal="80" workbookViewId="0">
      <selection activeCell="Q17" sqref="Q17"/>
    </sheetView>
  </sheetViews>
  <sheetFormatPr baseColWidth="10" defaultColWidth="9.1640625" defaultRowHeight="14"/>
  <cols>
    <col min="1" max="1" width="3.6640625" style="6" bestFit="1" customWidth="1"/>
    <col min="2" max="2" width="9.1640625" style="6"/>
    <col min="3" max="3" width="38.1640625" style="6" customWidth="1"/>
    <col min="4" max="4" width="7.1640625" style="6" bestFit="1" customWidth="1"/>
    <col min="5" max="5" width="44.5" style="6" bestFit="1" customWidth="1"/>
    <col min="6" max="6" width="9.33203125" style="6" customWidth="1"/>
    <col min="7" max="7" width="19.6640625" style="6" customWidth="1"/>
    <col min="8" max="9" width="14.5" style="6" customWidth="1"/>
    <col min="10" max="10" width="12.5" style="6" bestFit="1" customWidth="1"/>
    <col min="11" max="11" width="18.5" style="6" customWidth="1"/>
    <col min="12" max="13" width="15.5" style="6" customWidth="1"/>
    <col min="14" max="14" width="20.5" style="6" customWidth="1"/>
    <col min="15" max="16384" width="9.1640625" style="6"/>
  </cols>
  <sheetData>
    <row r="1" spans="2:18" ht="19">
      <c r="B1" s="934" t="s">
        <v>568</v>
      </c>
      <c r="C1" s="934"/>
      <c r="D1" s="934"/>
      <c r="E1" s="934"/>
      <c r="F1" s="934"/>
      <c r="G1" s="934"/>
      <c r="H1" s="934"/>
      <c r="I1" s="934"/>
      <c r="J1" s="934"/>
      <c r="K1" s="934"/>
      <c r="L1" s="934"/>
      <c r="M1" s="934"/>
      <c r="N1" s="934"/>
    </row>
    <row r="2" spans="2:18">
      <c r="C2" s="401"/>
    </row>
    <row r="3" spans="2:18">
      <c r="B3" s="924" t="str">
        <f>'Sch 1'!$B$7</f>
        <v>Democracy Prep Agassi Campus</v>
      </c>
      <c r="C3" s="924"/>
      <c r="D3" s="924"/>
      <c r="E3" s="924"/>
      <c r="F3" s="924"/>
      <c r="G3" s="924"/>
      <c r="H3" s="924"/>
      <c r="I3" s="924"/>
      <c r="J3" s="924"/>
      <c r="K3" s="924"/>
      <c r="L3" s="924"/>
      <c r="M3" s="924"/>
      <c r="N3" s="924"/>
      <c r="R3" s="9"/>
    </row>
    <row r="4" spans="2:18" ht="14.25" customHeight="1">
      <c r="D4" s="624"/>
      <c r="E4" s="624"/>
      <c r="F4" s="624"/>
      <c r="G4" s="624"/>
      <c r="R4" s="9"/>
    </row>
    <row r="5" spans="2:18" s="552" customFormat="1" ht="56">
      <c r="B5" s="940" t="s">
        <v>569</v>
      </c>
      <c r="C5" s="940"/>
      <c r="E5" s="626" t="s">
        <v>570</v>
      </c>
      <c r="G5" s="627" t="s">
        <v>60</v>
      </c>
      <c r="H5" s="628" t="s">
        <v>571</v>
      </c>
      <c r="I5" s="628" t="s">
        <v>572</v>
      </c>
      <c r="J5" s="629" t="str">
        <f>G19</f>
        <v>ORIGINAL AMOUNT OF ISSUE</v>
      </c>
      <c r="K5" s="629" t="str">
        <f>K19</f>
        <v>BEGINNING OUTSTANDING BALANCE AS OF: Jul 1, 2026</v>
      </c>
      <c r="L5" s="629" t="str">
        <f>L20</f>
        <v>PRINCIPAL PAYABLE</v>
      </c>
      <c r="M5" s="629" t="str">
        <f>M20</f>
        <v>INTEREST PAYABLE</v>
      </c>
      <c r="N5" s="630" t="str">
        <f>N19</f>
        <v>TOTAL
(PRINCIPAL &amp; INTEREST)</v>
      </c>
    </row>
    <row r="6" spans="2:18" ht="14.25" customHeight="1">
      <c r="B6" s="940"/>
      <c r="C6" s="940"/>
      <c r="D6" s="631">
        <v>1</v>
      </c>
      <c r="E6" s="9" t="s">
        <v>573</v>
      </c>
      <c r="F6" s="632" t="s">
        <v>574</v>
      </c>
      <c r="G6" s="633">
        <v>100</v>
      </c>
      <c r="H6" s="656" t="s">
        <v>575</v>
      </c>
      <c r="I6" s="656" t="s">
        <v>576</v>
      </c>
      <c r="J6" s="634">
        <v>478000</v>
      </c>
      <c r="K6" s="634">
        <v>321542.67</v>
      </c>
      <c r="L6" s="634">
        <v>27846.23</v>
      </c>
      <c r="M6" s="634">
        <v>79462.38</v>
      </c>
      <c r="N6" s="635">
        <v>11496.27</v>
      </c>
      <c r="O6" s="552" t="s">
        <v>577</v>
      </c>
    </row>
    <row r="7" spans="2:18" ht="14.25" customHeight="1">
      <c r="B7" s="940"/>
      <c r="C7" s="940"/>
      <c r="D7" s="631">
        <v>2</v>
      </c>
      <c r="E7" s="9" t="s">
        <v>578</v>
      </c>
      <c r="F7" s="631">
        <v>1</v>
      </c>
      <c r="G7" s="657">
        <v>0</v>
      </c>
      <c r="H7" s="658">
        <v>0</v>
      </c>
      <c r="I7" s="658">
        <v>0</v>
      </c>
      <c r="J7" s="636">
        <f>SUMIFS(G$21:G$44,$B$21:$B$44,$G7)</f>
        <v>0</v>
      </c>
      <c r="K7" s="636">
        <f>SUMIFS(K$21:K$44,$B$21:$B$44,$G7)</f>
        <v>0</v>
      </c>
      <c r="L7" s="636">
        <f>SUMIFS(L$21:L$44,$B$21:$B$44,$G7)</f>
        <v>0</v>
      </c>
      <c r="M7" s="636">
        <f>SUMIFS(M$21:M$44,$B$21:$B$44,$G7)</f>
        <v>0</v>
      </c>
      <c r="N7" s="637">
        <f>SUMIFS(N$21:N$44,$B$21:$B$44,G7)</f>
        <v>0</v>
      </c>
    </row>
    <row r="8" spans="2:18" ht="14.25" customHeight="1">
      <c r="B8" s="940"/>
      <c r="C8" s="940"/>
      <c r="D8" s="631">
        <v>3</v>
      </c>
      <c r="E8" s="9" t="s">
        <v>579</v>
      </c>
      <c r="F8" s="631">
        <v>2</v>
      </c>
      <c r="G8" s="659">
        <v>0</v>
      </c>
      <c r="H8" s="660">
        <v>0</v>
      </c>
      <c r="I8" s="660">
        <v>0</v>
      </c>
      <c r="J8" s="638">
        <f t="shared" ref="J8:J16" si="0">SUMIFS(G$21:G$44,$B$21:$B$44,G8)</f>
        <v>0</v>
      </c>
      <c r="K8" s="638">
        <f t="shared" ref="K8:M16" si="1">SUMIFS(K$21:K$44,$B$21:$B$44,$G8)</f>
        <v>0</v>
      </c>
      <c r="L8" s="638">
        <f t="shared" si="1"/>
        <v>0</v>
      </c>
      <c r="M8" s="638">
        <f t="shared" si="1"/>
        <v>0</v>
      </c>
      <c r="N8" s="639">
        <f t="shared" ref="N8:N16" si="2">SUMIFS($N$21:$N$44,$B$21:$B$44,G8)</f>
        <v>0</v>
      </c>
    </row>
    <row r="9" spans="2:18" ht="14.25" customHeight="1">
      <c r="B9" s="940"/>
      <c r="C9" s="940"/>
      <c r="D9" s="631">
        <v>4</v>
      </c>
      <c r="E9" s="9" t="s">
        <v>580</v>
      </c>
      <c r="F9" s="631">
        <v>3</v>
      </c>
      <c r="G9" s="659">
        <v>0</v>
      </c>
      <c r="H9" s="660">
        <v>0</v>
      </c>
      <c r="I9" s="660">
        <v>0</v>
      </c>
      <c r="J9" s="638">
        <f t="shared" si="0"/>
        <v>0</v>
      </c>
      <c r="K9" s="638">
        <f t="shared" si="1"/>
        <v>0</v>
      </c>
      <c r="L9" s="638">
        <f t="shared" si="1"/>
        <v>0</v>
      </c>
      <c r="M9" s="638">
        <f t="shared" si="1"/>
        <v>0</v>
      </c>
      <c r="N9" s="639">
        <f t="shared" si="2"/>
        <v>0</v>
      </c>
    </row>
    <row r="10" spans="2:18" ht="14.25" customHeight="1">
      <c r="B10" s="940"/>
      <c r="C10" s="940"/>
      <c r="D10" s="631">
        <v>5</v>
      </c>
      <c r="E10" s="9" t="s">
        <v>581</v>
      </c>
      <c r="F10" s="631">
        <v>4</v>
      </c>
      <c r="G10" s="659">
        <v>0</v>
      </c>
      <c r="H10" s="660">
        <v>0</v>
      </c>
      <c r="I10" s="660">
        <v>0</v>
      </c>
      <c r="J10" s="638">
        <f t="shared" si="0"/>
        <v>0</v>
      </c>
      <c r="K10" s="638">
        <f t="shared" si="1"/>
        <v>0</v>
      </c>
      <c r="L10" s="638">
        <f t="shared" si="1"/>
        <v>0</v>
      </c>
      <c r="M10" s="638">
        <f t="shared" si="1"/>
        <v>0</v>
      </c>
      <c r="N10" s="639">
        <f t="shared" si="2"/>
        <v>0</v>
      </c>
    </row>
    <row r="11" spans="2:18" ht="14.25" customHeight="1">
      <c r="B11" s="640"/>
      <c r="C11" s="640"/>
      <c r="D11" s="631">
        <v>6</v>
      </c>
      <c r="E11" s="9" t="s">
        <v>582</v>
      </c>
      <c r="F11" s="631">
        <v>5</v>
      </c>
      <c r="G11" s="661">
        <v>0</v>
      </c>
      <c r="H11" s="660">
        <v>0</v>
      </c>
      <c r="I11" s="660">
        <v>0</v>
      </c>
      <c r="J11" s="638">
        <f t="shared" si="0"/>
        <v>0</v>
      </c>
      <c r="K11" s="638">
        <f t="shared" si="1"/>
        <v>0</v>
      </c>
      <c r="L11" s="638">
        <f t="shared" si="1"/>
        <v>0</v>
      </c>
      <c r="M11" s="638">
        <f t="shared" si="1"/>
        <v>0</v>
      </c>
      <c r="N11" s="639">
        <f t="shared" si="2"/>
        <v>0</v>
      </c>
    </row>
    <row r="12" spans="2:18">
      <c r="B12" s="640"/>
      <c r="C12" s="640"/>
      <c r="D12" s="631">
        <v>7</v>
      </c>
      <c r="E12" s="9" t="s">
        <v>583</v>
      </c>
      <c r="F12" s="631">
        <v>6</v>
      </c>
      <c r="G12" s="661">
        <v>0</v>
      </c>
      <c r="H12" s="660">
        <v>0</v>
      </c>
      <c r="I12" s="660">
        <v>0</v>
      </c>
      <c r="J12" s="638">
        <f t="shared" si="0"/>
        <v>0</v>
      </c>
      <c r="K12" s="638">
        <f t="shared" si="1"/>
        <v>0</v>
      </c>
      <c r="L12" s="638">
        <f t="shared" si="1"/>
        <v>0</v>
      </c>
      <c r="M12" s="638">
        <f t="shared" si="1"/>
        <v>0</v>
      </c>
      <c r="N12" s="639">
        <f t="shared" si="2"/>
        <v>0</v>
      </c>
    </row>
    <row r="13" spans="2:18">
      <c r="C13" s="640"/>
      <c r="D13" s="631">
        <v>8</v>
      </c>
      <c r="E13" s="9" t="s">
        <v>584</v>
      </c>
      <c r="F13" s="631">
        <v>7</v>
      </c>
      <c r="G13" s="661">
        <v>0</v>
      </c>
      <c r="H13" s="660">
        <v>0</v>
      </c>
      <c r="I13" s="660">
        <v>0</v>
      </c>
      <c r="J13" s="638">
        <f t="shared" si="0"/>
        <v>0</v>
      </c>
      <c r="K13" s="638">
        <f t="shared" si="1"/>
        <v>0</v>
      </c>
      <c r="L13" s="638">
        <f t="shared" si="1"/>
        <v>0</v>
      </c>
      <c r="M13" s="638">
        <f t="shared" si="1"/>
        <v>0</v>
      </c>
      <c r="N13" s="639">
        <f t="shared" si="2"/>
        <v>0</v>
      </c>
    </row>
    <row r="14" spans="2:18">
      <c r="C14" s="640"/>
      <c r="D14" s="631">
        <v>9</v>
      </c>
      <c r="E14" s="9" t="s">
        <v>585</v>
      </c>
      <c r="F14" s="631">
        <v>8</v>
      </c>
      <c r="G14" s="661">
        <v>0</v>
      </c>
      <c r="H14" s="660">
        <v>0</v>
      </c>
      <c r="I14" s="660">
        <v>0</v>
      </c>
      <c r="J14" s="638">
        <f t="shared" si="0"/>
        <v>0</v>
      </c>
      <c r="K14" s="638">
        <f t="shared" si="1"/>
        <v>0</v>
      </c>
      <c r="L14" s="638">
        <f t="shared" si="1"/>
        <v>0</v>
      </c>
      <c r="M14" s="638">
        <f t="shared" si="1"/>
        <v>0</v>
      </c>
      <c r="N14" s="639">
        <f t="shared" si="2"/>
        <v>0</v>
      </c>
    </row>
    <row r="15" spans="2:18">
      <c r="C15" s="640"/>
      <c r="D15" s="631">
        <v>10</v>
      </c>
      <c r="E15" s="19" t="s">
        <v>586</v>
      </c>
      <c r="F15" s="631">
        <v>9</v>
      </c>
      <c r="G15" s="661">
        <v>0</v>
      </c>
      <c r="H15" s="660">
        <v>0</v>
      </c>
      <c r="I15" s="660">
        <v>0</v>
      </c>
      <c r="J15" s="638">
        <f t="shared" si="0"/>
        <v>0</v>
      </c>
      <c r="K15" s="638">
        <f t="shared" si="1"/>
        <v>0</v>
      </c>
      <c r="L15" s="638">
        <f t="shared" si="1"/>
        <v>0</v>
      </c>
      <c r="M15" s="638">
        <f t="shared" si="1"/>
        <v>0</v>
      </c>
      <c r="N15" s="639">
        <f t="shared" si="2"/>
        <v>0</v>
      </c>
    </row>
    <row r="16" spans="2:18">
      <c r="C16" s="640"/>
      <c r="D16" s="631">
        <v>11</v>
      </c>
      <c r="E16" s="9" t="s">
        <v>587</v>
      </c>
      <c r="F16" s="631">
        <v>10</v>
      </c>
      <c r="G16" s="662">
        <v>0</v>
      </c>
      <c r="H16" s="663">
        <v>0</v>
      </c>
      <c r="I16" s="663">
        <v>0</v>
      </c>
      <c r="J16" s="641">
        <f t="shared" si="0"/>
        <v>0</v>
      </c>
      <c r="K16" s="641">
        <f t="shared" si="1"/>
        <v>0</v>
      </c>
      <c r="L16" s="641">
        <f t="shared" si="1"/>
        <v>0</v>
      </c>
      <c r="M16" s="641">
        <f t="shared" si="1"/>
        <v>0</v>
      </c>
      <c r="N16" s="642">
        <f t="shared" si="2"/>
        <v>0</v>
      </c>
    </row>
    <row r="17" spans="1:18" s="552" customFormat="1" ht="22.5" customHeight="1">
      <c r="C17" s="640"/>
      <c r="M17" s="643" t="s">
        <v>67</v>
      </c>
      <c r="N17" s="644">
        <f>SUM(N7:N16)</f>
        <v>0</v>
      </c>
    </row>
    <row r="18" spans="1:18">
      <c r="M18" s="9"/>
      <c r="R18" s="9"/>
    </row>
    <row r="19" spans="1:18" s="494" customFormat="1" ht="48" customHeight="1">
      <c r="B19" s="938" t="s">
        <v>588</v>
      </c>
      <c r="C19" s="941" t="s">
        <v>589</v>
      </c>
      <c r="D19" s="938" t="s">
        <v>590</v>
      </c>
      <c r="E19" s="938" t="s">
        <v>591</v>
      </c>
      <c r="F19" s="938" t="s">
        <v>592</v>
      </c>
      <c r="G19" s="938" t="s">
        <v>593</v>
      </c>
      <c r="H19" s="938" t="s">
        <v>594</v>
      </c>
      <c r="I19" s="938" t="s">
        <v>595</v>
      </c>
      <c r="J19" s="938" t="s">
        <v>596</v>
      </c>
      <c r="K19" s="935" t="str">
        <f>"BEGINNING OUTSTANDING BALANCE AS OF: "&amp;TEXT('Form 1'!C144,"MMM D, YYYY")</f>
        <v>BEGINNING OUTSTANDING BALANCE AS OF: Jul 1, 2026</v>
      </c>
      <c r="L19" s="935" t="str">
        <f>"REQUIREMENTS FOR FISCALYEAR ENDING "&amp;TEXT('Form 1'!C138, "M/D/YY")</f>
        <v>REQUIREMENTS FOR FISCALYEAR ENDING 6/30/27</v>
      </c>
      <c r="M19" s="936"/>
      <c r="N19" s="938" t="s">
        <v>597</v>
      </c>
    </row>
    <row r="20" spans="1:18" s="625" customFormat="1" ht="28">
      <c r="B20" s="939"/>
      <c r="C20" s="942"/>
      <c r="D20" s="939"/>
      <c r="E20" s="939"/>
      <c r="F20" s="939"/>
      <c r="G20" s="939"/>
      <c r="H20" s="939"/>
      <c r="I20" s="939"/>
      <c r="J20" s="939"/>
      <c r="K20" s="937"/>
      <c r="L20" s="645" t="s">
        <v>598</v>
      </c>
      <c r="M20" s="645" t="s">
        <v>599</v>
      </c>
      <c r="N20" s="939"/>
    </row>
    <row r="21" spans="1:18" s="552" customFormat="1" ht="18" customHeight="1">
      <c r="A21" s="646">
        <v>1</v>
      </c>
      <c r="B21" s="467"/>
      <c r="C21" s="472"/>
      <c r="D21" s="468"/>
      <c r="E21" s="647" t="str">
        <f t="shared" ref="E21:E44" si="3">IFERROR(VLOOKUP(D21,$D$6:$E$16,2,FALSE),"")</f>
        <v/>
      </c>
      <c r="F21" s="475"/>
      <c r="G21" s="476"/>
      <c r="H21" s="477"/>
      <c r="I21" s="477"/>
      <c r="J21" s="478"/>
      <c r="K21" s="491"/>
      <c r="L21" s="488"/>
      <c r="M21" s="488"/>
      <c r="N21" s="648">
        <f t="shared" ref="N21:N44" si="4">+L21+M21</f>
        <v>0</v>
      </c>
    </row>
    <row r="22" spans="1:18" s="552" customFormat="1" ht="18" customHeight="1">
      <c r="A22" s="646">
        <v>2</v>
      </c>
      <c r="B22" s="469"/>
      <c r="C22" s="473"/>
      <c r="D22" s="468"/>
      <c r="E22" s="649" t="str">
        <f t="shared" si="3"/>
        <v/>
      </c>
      <c r="F22" s="479"/>
      <c r="G22" s="480"/>
      <c r="H22" s="481"/>
      <c r="I22" s="481"/>
      <c r="J22" s="482"/>
      <c r="K22" s="491"/>
      <c r="L22" s="488"/>
      <c r="M22" s="488"/>
      <c r="N22" s="648">
        <f t="shared" si="4"/>
        <v>0</v>
      </c>
    </row>
    <row r="23" spans="1:18" s="552" customFormat="1" ht="18" customHeight="1">
      <c r="A23" s="646">
        <v>3</v>
      </c>
      <c r="B23" s="467"/>
      <c r="C23" s="473"/>
      <c r="D23" s="468"/>
      <c r="E23" s="649" t="str">
        <f t="shared" si="3"/>
        <v/>
      </c>
      <c r="F23" s="479"/>
      <c r="G23" s="480"/>
      <c r="H23" s="481"/>
      <c r="I23" s="481"/>
      <c r="J23" s="482"/>
      <c r="K23" s="491"/>
      <c r="L23" s="488"/>
      <c r="M23" s="488"/>
      <c r="N23" s="648">
        <f t="shared" si="4"/>
        <v>0</v>
      </c>
    </row>
    <row r="24" spans="1:18" s="552" customFormat="1" ht="18" customHeight="1">
      <c r="A24" s="646">
        <v>4</v>
      </c>
      <c r="B24" s="467"/>
      <c r="C24" s="473"/>
      <c r="D24" s="468"/>
      <c r="E24" s="649" t="str">
        <f t="shared" si="3"/>
        <v/>
      </c>
      <c r="F24" s="479"/>
      <c r="G24" s="480"/>
      <c r="H24" s="481"/>
      <c r="I24" s="481"/>
      <c r="J24" s="482"/>
      <c r="K24" s="491"/>
      <c r="L24" s="488"/>
      <c r="M24" s="488"/>
      <c r="N24" s="648">
        <f t="shared" si="4"/>
        <v>0</v>
      </c>
    </row>
    <row r="25" spans="1:18" s="552" customFormat="1" ht="18" customHeight="1">
      <c r="A25" s="646">
        <v>5</v>
      </c>
      <c r="B25" s="467"/>
      <c r="C25" s="473"/>
      <c r="D25" s="468"/>
      <c r="E25" s="649" t="str">
        <f t="shared" si="3"/>
        <v/>
      </c>
      <c r="F25" s="479"/>
      <c r="G25" s="480"/>
      <c r="H25" s="481"/>
      <c r="I25" s="481"/>
      <c r="J25" s="482"/>
      <c r="K25" s="491"/>
      <c r="L25" s="488"/>
      <c r="M25" s="488"/>
      <c r="N25" s="648">
        <f t="shared" si="4"/>
        <v>0</v>
      </c>
    </row>
    <row r="26" spans="1:18" s="552" customFormat="1" ht="18" customHeight="1">
      <c r="A26" s="646">
        <v>6</v>
      </c>
      <c r="B26" s="467"/>
      <c r="C26" s="473"/>
      <c r="D26" s="468"/>
      <c r="E26" s="649" t="str">
        <f t="shared" si="3"/>
        <v/>
      </c>
      <c r="F26" s="479"/>
      <c r="G26" s="480"/>
      <c r="H26" s="481"/>
      <c r="I26" s="481"/>
      <c r="J26" s="482"/>
      <c r="K26" s="491"/>
      <c r="L26" s="488"/>
      <c r="M26" s="488"/>
      <c r="N26" s="648">
        <f t="shared" si="4"/>
        <v>0</v>
      </c>
    </row>
    <row r="27" spans="1:18" s="552" customFormat="1" ht="18" customHeight="1">
      <c r="A27" s="646">
        <v>7</v>
      </c>
      <c r="B27" s="467"/>
      <c r="C27" s="473"/>
      <c r="D27" s="468"/>
      <c r="E27" s="649" t="str">
        <f t="shared" si="3"/>
        <v/>
      </c>
      <c r="F27" s="479"/>
      <c r="G27" s="480"/>
      <c r="H27" s="481"/>
      <c r="I27" s="481"/>
      <c r="J27" s="482"/>
      <c r="K27" s="491"/>
      <c r="L27" s="488"/>
      <c r="M27" s="488"/>
      <c r="N27" s="648">
        <f t="shared" si="4"/>
        <v>0</v>
      </c>
    </row>
    <row r="28" spans="1:18" s="552" customFormat="1" ht="18" customHeight="1">
      <c r="A28" s="646">
        <v>8</v>
      </c>
      <c r="B28" s="467"/>
      <c r="C28" s="473"/>
      <c r="D28" s="468"/>
      <c r="E28" s="649" t="str">
        <f t="shared" si="3"/>
        <v/>
      </c>
      <c r="F28" s="479"/>
      <c r="G28" s="480"/>
      <c r="H28" s="481"/>
      <c r="I28" s="481"/>
      <c r="J28" s="482"/>
      <c r="K28" s="491"/>
      <c r="L28" s="488"/>
      <c r="M28" s="488"/>
      <c r="N28" s="648">
        <f t="shared" si="4"/>
        <v>0</v>
      </c>
    </row>
    <row r="29" spans="1:18" s="552" customFormat="1" ht="18" customHeight="1">
      <c r="A29" s="646">
        <v>9</v>
      </c>
      <c r="B29" s="467"/>
      <c r="C29" s="473"/>
      <c r="D29" s="468"/>
      <c r="E29" s="649" t="str">
        <f t="shared" si="3"/>
        <v/>
      </c>
      <c r="F29" s="479"/>
      <c r="G29" s="480"/>
      <c r="H29" s="481"/>
      <c r="I29" s="481"/>
      <c r="J29" s="482"/>
      <c r="K29" s="491"/>
      <c r="L29" s="488"/>
      <c r="M29" s="488"/>
      <c r="N29" s="648">
        <f t="shared" si="4"/>
        <v>0</v>
      </c>
    </row>
    <row r="30" spans="1:18" s="552" customFormat="1" ht="18" customHeight="1">
      <c r="A30" s="646">
        <v>10</v>
      </c>
      <c r="B30" s="467"/>
      <c r="C30" s="473"/>
      <c r="D30" s="468"/>
      <c r="E30" s="649" t="str">
        <f t="shared" si="3"/>
        <v/>
      </c>
      <c r="F30" s="479"/>
      <c r="G30" s="480"/>
      <c r="H30" s="481"/>
      <c r="I30" s="481"/>
      <c r="J30" s="482"/>
      <c r="K30" s="491"/>
      <c r="L30" s="488"/>
      <c r="M30" s="488"/>
      <c r="N30" s="648">
        <f t="shared" si="4"/>
        <v>0</v>
      </c>
    </row>
    <row r="31" spans="1:18" s="552" customFormat="1" ht="18" customHeight="1">
      <c r="A31" s="646">
        <v>11</v>
      </c>
      <c r="B31" s="467"/>
      <c r="C31" s="473"/>
      <c r="D31" s="468"/>
      <c r="E31" s="649" t="str">
        <f t="shared" si="3"/>
        <v/>
      </c>
      <c r="F31" s="479"/>
      <c r="G31" s="480"/>
      <c r="H31" s="481"/>
      <c r="I31" s="481"/>
      <c r="J31" s="482"/>
      <c r="K31" s="491"/>
      <c r="L31" s="488"/>
      <c r="M31" s="488"/>
      <c r="N31" s="648">
        <f t="shared" si="4"/>
        <v>0</v>
      </c>
    </row>
    <row r="32" spans="1:18" s="552" customFormat="1" ht="18" customHeight="1">
      <c r="A32" s="646">
        <v>12</v>
      </c>
      <c r="B32" s="467"/>
      <c r="C32" s="473"/>
      <c r="D32" s="468"/>
      <c r="E32" s="649" t="str">
        <f t="shared" si="3"/>
        <v/>
      </c>
      <c r="F32" s="479"/>
      <c r="G32" s="480"/>
      <c r="H32" s="481"/>
      <c r="I32" s="481"/>
      <c r="J32" s="482"/>
      <c r="K32" s="491"/>
      <c r="L32" s="488"/>
      <c r="M32" s="488"/>
      <c r="N32" s="648">
        <f t="shared" si="4"/>
        <v>0</v>
      </c>
    </row>
    <row r="33" spans="1:14" s="552" customFormat="1" ht="18" customHeight="1">
      <c r="A33" s="646">
        <v>13</v>
      </c>
      <c r="B33" s="467"/>
      <c r="C33" s="473"/>
      <c r="D33" s="468"/>
      <c r="E33" s="649" t="str">
        <f t="shared" si="3"/>
        <v/>
      </c>
      <c r="F33" s="479"/>
      <c r="G33" s="480"/>
      <c r="H33" s="481"/>
      <c r="I33" s="481"/>
      <c r="J33" s="482"/>
      <c r="K33" s="491"/>
      <c r="L33" s="488"/>
      <c r="M33" s="488"/>
      <c r="N33" s="648">
        <f t="shared" si="4"/>
        <v>0</v>
      </c>
    </row>
    <row r="34" spans="1:14" s="552" customFormat="1" ht="18" customHeight="1">
      <c r="A34" s="646">
        <v>14</v>
      </c>
      <c r="B34" s="467"/>
      <c r="C34" s="473"/>
      <c r="D34" s="468"/>
      <c r="E34" s="649" t="str">
        <f t="shared" si="3"/>
        <v/>
      </c>
      <c r="F34" s="479"/>
      <c r="G34" s="480"/>
      <c r="H34" s="481"/>
      <c r="I34" s="481"/>
      <c r="J34" s="482"/>
      <c r="K34" s="491"/>
      <c r="L34" s="488"/>
      <c r="M34" s="488"/>
      <c r="N34" s="648">
        <f t="shared" si="4"/>
        <v>0</v>
      </c>
    </row>
    <row r="35" spans="1:14" s="552" customFormat="1" ht="18" customHeight="1">
      <c r="A35" s="646">
        <v>15</v>
      </c>
      <c r="B35" s="467"/>
      <c r="C35" s="473"/>
      <c r="D35" s="468"/>
      <c r="E35" s="649" t="str">
        <f t="shared" si="3"/>
        <v/>
      </c>
      <c r="F35" s="479"/>
      <c r="G35" s="480"/>
      <c r="H35" s="481"/>
      <c r="I35" s="481"/>
      <c r="J35" s="482"/>
      <c r="K35" s="491"/>
      <c r="L35" s="488"/>
      <c r="M35" s="488"/>
      <c r="N35" s="648">
        <f t="shared" si="4"/>
        <v>0</v>
      </c>
    </row>
    <row r="36" spans="1:14" s="552" customFormat="1" ht="18" customHeight="1">
      <c r="A36" s="646">
        <v>16</v>
      </c>
      <c r="B36" s="467"/>
      <c r="C36" s="473"/>
      <c r="D36" s="468"/>
      <c r="E36" s="649" t="str">
        <f t="shared" si="3"/>
        <v/>
      </c>
      <c r="F36" s="479"/>
      <c r="G36" s="480"/>
      <c r="H36" s="481"/>
      <c r="I36" s="481"/>
      <c r="J36" s="482"/>
      <c r="K36" s="491"/>
      <c r="L36" s="488"/>
      <c r="M36" s="488"/>
      <c r="N36" s="648">
        <f t="shared" si="4"/>
        <v>0</v>
      </c>
    </row>
    <row r="37" spans="1:14" s="552" customFormat="1" ht="18" customHeight="1">
      <c r="A37" s="646">
        <v>17</v>
      </c>
      <c r="B37" s="467"/>
      <c r="C37" s="473"/>
      <c r="D37" s="468"/>
      <c r="E37" s="649" t="str">
        <f t="shared" si="3"/>
        <v/>
      </c>
      <c r="F37" s="479"/>
      <c r="G37" s="480"/>
      <c r="H37" s="481"/>
      <c r="I37" s="481"/>
      <c r="J37" s="482"/>
      <c r="K37" s="491"/>
      <c r="L37" s="488"/>
      <c r="M37" s="488"/>
      <c r="N37" s="648">
        <f t="shared" si="4"/>
        <v>0</v>
      </c>
    </row>
    <row r="38" spans="1:14" s="552" customFormat="1" ht="18" customHeight="1">
      <c r="A38" s="646">
        <v>18</v>
      </c>
      <c r="B38" s="467"/>
      <c r="C38" s="473"/>
      <c r="D38" s="468"/>
      <c r="E38" s="649" t="str">
        <f t="shared" si="3"/>
        <v/>
      </c>
      <c r="F38" s="479"/>
      <c r="G38" s="480"/>
      <c r="H38" s="481"/>
      <c r="I38" s="481"/>
      <c r="J38" s="482"/>
      <c r="K38" s="491"/>
      <c r="L38" s="488"/>
      <c r="M38" s="488"/>
      <c r="N38" s="648">
        <f t="shared" si="4"/>
        <v>0</v>
      </c>
    </row>
    <row r="39" spans="1:14" s="552" customFormat="1" ht="18" customHeight="1">
      <c r="A39" s="646">
        <v>19</v>
      </c>
      <c r="B39" s="467"/>
      <c r="C39" s="473"/>
      <c r="D39" s="468"/>
      <c r="E39" s="649" t="str">
        <f t="shared" si="3"/>
        <v/>
      </c>
      <c r="F39" s="479"/>
      <c r="G39" s="480"/>
      <c r="H39" s="481"/>
      <c r="I39" s="481"/>
      <c r="J39" s="482"/>
      <c r="K39" s="491"/>
      <c r="L39" s="488"/>
      <c r="M39" s="488"/>
      <c r="N39" s="648">
        <f t="shared" si="4"/>
        <v>0</v>
      </c>
    </row>
    <row r="40" spans="1:14" s="552" customFormat="1" ht="18" customHeight="1">
      <c r="A40" s="646">
        <v>20</v>
      </c>
      <c r="B40" s="467"/>
      <c r="C40" s="473"/>
      <c r="D40" s="468"/>
      <c r="E40" s="649" t="str">
        <f t="shared" si="3"/>
        <v/>
      </c>
      <c r="F40" s="479"/>
      <c r="G40" s="480"/>
      <c r="H40" s="481"/>
      <c r="I40" s="481"/>
      <c r="J40" s="482"/>
      <c r="K40" s="491"/>
      <c r="L40" s="488"/>
      <c r="M40" s="488"/>
      <c r="N40" s="648">
        <f t="shared" si="4"/>
        <v>0</v>
      </c>
    </row>
    <row r="41" spans="1:14" s="552" customFormat="1" ht="18" customHeight="1">
      <c r="A41" s="646">
        <v>21</v>
      </c>
      <c r="B41" s="467"/>
      <c r="C41" s="473"/>
      <c r="D41" s="468"/>
      <c r="E41" s="649" t="str">
        <f t="shared" si="3"/>
        <v/>
      </c>
      <c r="F41" s="479"/>
      <c r="G41" s="480"/>
      <c r="H41" s="481"/>
      <c r="I41" s="481"/>
      <c r="J41" s="482"/>
      <c r="K41" s="491"/>
      <c r="L41" s="488"/>
      <c r="M41" s="488"/>
      <c r="N41" s="648">
        <f t="shared" si="4"/>
        <v>0</v>
      </c>
    </row>
    <row r="42" spans="1:14" s="552" customFormat="1" ht="18" customHeight="1">
      <c r="A42" s="646">
        <v>22</v>
      </c>
      <c r="B42" s="467"/>
      <c r="C42" s="473"/>
      <c r="D42" s="468"/>
      <c r="E42" s="649" t="str">
        <f t="shared" si="3"/>
        <v/>
      </c>
      <c r="F42" s="479"/>
      <c r="G42" s="480"/>
      <c r="H42" s="481"/>
      <c r="I42" s="481"/>
      <c r="J42" s="482"/>
      <c r="K42" s="491"/>
      <c r="L42" s="488"/>
      <c r="M42" s="488"/>
      <c r="N42" s="648">
        <f t="shared" si="4"/>
        <v>0</v>
      </c>
    </row>
    <row r="43" spans="1:14" s="552" customFormat="1" ht="18" customHeight="1">
      <c r="A43" s="646">
        <v>23</v>
      </c>
      <c r="B43" s="467"/>
      <c r="C43" s="473"/>
      <c r="D43" s="470"/>
      <c r="E43" s="649" t="str">
        <f t="shared" si="3"/>
        <v/>
      </c>
      <c r="F43" s="479"/>
      <c r="G43" s="480"/>
      <c r="H43" s="481"/>
      <c r="I43" s="481"/>
      <c r="J43" s="482"/>
      <c r="K43" s="492"/>
      <c r="L43" s="489"/>
      <c r="M43" s="489"/>
      <c r="N43" s="650">
        <f t="shared" si="4"/>
        <v>0</v>
      </c>
    </row>
    <row r="44" spans="1:14" s="552" customFormat="1" ht="18" customHeight="1" thickBot="1">
      <c r="A44" s="646">
        <v>24</v>
      </c>
      <c r="B44" s="487"/>
      <c r="C44" s="474"/>
      <c r="D44" s="471"/>
      <c r="E44" s="651" t="str">
        <f t="shared" si="3"/>
        <v/>
      </c>
      <c r="F44" s="483"/>
      <c r="G44" s="484"/>
      <c r="H44" s="485"/>
      <c r="I44" s="485"/>
      <c r="J44" s="486"/>
      <c r="K44" s="493"/>
      <c r="L44" s="490"/>
      <c r="M44" s="490"/>
      <c r="N44" s="652">
        <f t="shared" si="4"/>
        <v>0</v>
      </c>
    </row>
    <row r="45" spans="1:14" s="407" customFormat="1" ht="25.5" customHeight="1" thickTop="1">
      <c r="A45" s="6"/>
      <c r="C45" s="407" t="s">
        <v>600</v>
      </c>
      <c r="G45" s="653">
        <f>SUM(G21:G44)</f>
        <v>0</v>
      </c>
      <c r="K45" s="653">
        <f t="shared" ref="K45:N45" si="5">SUM(K21:K44)</f>
        <v>0</v>
      </c>
      <c r="L45" s="654">
        <f t="shared" si="5"/>
        <v>0</v>
      </c>
      <c r="M45" s="654">
        <f t="shared" si="5"/>
        <v>0</v>
      </c>
      <c r="N45" s="654">
        <f t="shared" si="5"/>
        <v>0</v>
      </c>
    </row>
    <row r="46" spans="1:14" ht="21.75" customHeight="1">
      <c r="D46" s="494"/>
      <c r="E46" s="494"/>
      <c r="F46" s="494"/>
      <c r="G46" s="494"/>
      <c r="H46" s="494"/>
      <c r="I46" s="494"/>
      <c r="K46" s="494"/>
      <c r="L46" s="494"/>
      <c r="M46" s="494"/>
      <c r="N46" s="655">
        <f>N45-N17</f>
        <v>0</v>
      </c>
    </row>
    <row r="50" spans="3:14" ht="21.75" customHeight="1"/>
    <row r="52" spans="3:14">
      <c r="C52" s="9"/>
    </row>
    <row r="58" spans="3:14">
      <c r="N58" s="757" t="s">
        <v>30</v>
      </c>
    </row>
    <row r="59" spans="3:14">
      <c r="N59" s="757" t="s">
        <v>601</v>
      </c>
    </row>
  </sheetData>
  <sheetProtection algorithmName="SHA-512" hashValue="LvCgq6uCwEuElX688xVzID9RTk/g5F4+c3mysaCAK/ZBQxMGz5mIzue+uUdK3Uoq/DTU1anw67ba9ae6L7ly0A==" saltValue="5BpItAsCgs69exaucNXYNg==" spinCount="100000" sheet="1" objects="1" scenarios="1"/>
  <mergeCells count="15">
    <mergeCell ref="B1:N1"/>
    <mergeCell ref="L19:M19"/>
    <mergeCell ref="K19:K20"/>
    <mergeCell ref="N19:N20"/>
    <mergeCell ref="D19:D20"/>
    <mergeCell ref="E19:E20"/>
    <mergeCell ref="G19:G20"/>
    <mergeCell ref="H19:H20"/>
    <mergeCell ref="I19:I20"/>
    <mergeCell ref="J19:J20"/>
    <mergeCell ref="B5:C10"/>
    <mergeCell ref="C19:C20"/>
    <mergeCell ref="B19:B20"/>
    <mergeCell ref="B3:N3"/>
    <mergeCell ref="F19:F20"/>
  </mergeCells>
  <phoneticPr fontId="0" type="noConversion"/>
  <dataValidations count="2">
    <dataValidation type="list" allowBlank="1" showInputMessage="1" showErrorMessage="1" sqref="B21:B44" xr:uid="{7925FD35-7D16-40C1-8314-4090883CF803}">
      <formula1>$G$7:$G$16</formula1>
    </dataValidation>
    <dataValidation type="list" allowBlank="1" showInputMessage="1" showErrorMessage="1" sqref="D21:D44" xr:uid="{C141E62F-4FC4-4F2D-B44E-23E602CDBBD6}">
      <formula1>$D$6:$D$16</formula1>
    </dataValidation>
  </dataValidations>
  <pageMargins left="0.25" right="0.25" top="0.75" bottom="0.75" header="0.3" footer="0.3"/>
  <pageSetup scale="56" orientation="landscape" r:id="rId1"/>
  <headerFooter alignWithMargins="0">
    <oddFooter>&amp;C&amp;8Last Revised &amp;D</oddFooter>
  </headerFooter>
  <customProperties>
    <customPr name="DrillPoint.FROID" r:id="rId2"/>
    <customPr name="DrillPoint.Mode" r:id="rId3"/>
    <customPr name="DrillPoint.Subsheet" r:id="rId4"/>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9248-BA74-4B45-9BE0-9AEA6E8A20B8}">
  <sheetPr codeName="Sheet28">
    <tabColor rgb="FFFFFF00"/>
    <pageSetUpPr fitToPage="1"/>
  </sheetPr>
  <dimension ref="A1:BS84"/>
  <sheetViews>
    <sheetView zoomScale="80" zoomScaleNormal="80" workbookViewId="0">
      <selection activeCell="B3" sqref="B3"/>
    </sheetView>
  </sheetViews>
  <sheetFormatPr baseColWidth="10" defaultColWidth="9.1640625" defaultRowHeight="14"/>
  <cols>
    <col min="1" max="1" width="3.6640625" style="631" bestFit="1" customWidth="1"/>
    <col min="2" max="2" width="33.1640625" style="6" customWidth="1"/>
    <col min="3" max="3" width="28.5" style="6" bestFit="1" customWidth="1"/>
    <col min="4" max="4" width="18.83203125" style="864" customWidth="1"/>
    <col min="5" max="9" width="18.83203125" style="6" customWidth="1"/>
    <col min="10" max="10" width="16.83203125" style="6" bestFit="1" customWidth="1"/>
    <col min="11" max="11" width="11.83203125" style="6" customWidth="1"/>
    <col min="12" max="12" width="14" style="6" bestFit="1" customWidth="1"/>
    <col min="13" max="13" width="13.6640625" style="6" bestFit="1" customWidth="1"/>
    <col min="14" max="14" width="30.33203125" style="6" bestFit="1" customWidth="1"/>
    <col min="15" max="15" width="17.83203125" style="6" bestFit="1" customWidth="1"/>
    <col min="16" max="16" width="13.1640625" style="6" bestFit="1" customWidth="1"/>
    <col min="17" max="18" width="21.1640625" style="6" bestFit="1" customWidth="1"/>
    <col min="19" max="26" width="31.83203125" style="6" bestFit="1" customWidth="1"/>
    <col min="27" max="27" width="33.5" style="6" bestFit="1" customWidth="1"/>
    <col min="28" max="28" width="36.83203125" style="6" bestFit="1" customWidth="1"/>
    <col min="29" max="29" width="24.33203125" style="6" bestFit="1" customWidth="1"/>
    <col min="30" max="30" width="19.5" style="6" bestFit="1" customWidth="1"/>
    <col min="31" max="32" width="27.6640625" style="6" bestFit="1" customWidth="1"/>
    <col min="33" max="33" width="53.1640625" style="6" bestFit="1" customWidth="1"/>
    <col min="34" max="34" width="56.5" style="6" bestFit="1" customWidth="1"/>
    <col min="35" max="35" width="44" style="6" bestFit="1" customWidth="1"/>
    <col min="36" max="36" width="39.1640625" style="6" bestFit="1" customWidth="1"/>
    <col min="37" max="37" width="47.33203125" style="6" bestFit="1" customWidth="1"/>
    <col min="38" max="47" width="31.83203125" style="6" bestFit="1" customWidth="1"/>
    <col min="48" max="48" width="35.1640625" style="6" bestFit="1" customWidth="1"/>
    <col min="49" max="49" width="38.5" style="6" bestFit="1" customWidth="1"/>
    <col min="50" max="50" width="26.1640625" style="6" bestFit="1" customWidth="1"/>
    <col min="51" max="51" width="21.1640625" style="6" bestFit="1" customWidth="1"/>
    <col min="52" max="52" width="29.33203125" style="6" bestFit="1" customWidth="1"/>
    <col min="53" max="53" width="33.5" style="6" bestFit="1" customWidth="1"/>
    <col min="54" max="54" width="36.83203125" style="6" bestFit="1" customWidth="1"/>
    <col min="55" max="55" width="24.33203125" style="6" bestFit="1" customWidth="1"/>
    <col min="56" max="56" width="19.5" style="6" bestFit="1" customWidth="1"/>
    <col min="57" max="57" width="27.6640625" style="6" bestFit="1" customWidth="1"/>
    <col min="58" max="58" width="31.83203125" style="6" bestFit="1" customWidth="1"/>
    <col min="59" max="59" width="35.1640625" style="6" bestFit="1" customWidth="1"/>
    <col min="60" max="60" width="38.5" style="6" bestFit="1" customWidth="1"/>
    <col min="61" max="61" width="26.1640625" style="6" bestFit="1" customWidth="1"/>
    <col min="62" max="62" width="21.1640625" style="6" bestFit="1" customWidth="1"/>
    <col min="63" max="63" width="35.1640625" style="6" bestFit="1" customWidth="1"/>
    <col min="64" max="64" width="38.5" style="6" bestFit="1" customWidth="1"/>
    <col min="65" max="65" width="26.1640625" style="6" bestFit="1" customWidth="1"/>
    <col min="66" max="66" width="21.1640625" style="6" bestFit="1" customWidth="1"/>
    <col min="67" max="67" width="33.5" style="6" bestFit="1" customWidth="1"/>
    <col min="68" max="68" width="36.83203125" style="6" bestFit="1" customWidth="1"/>
    <col min="69" max="69" width="24.33203125" style="6" bestFit="1" customWidth="1"/>
    <col min="70" max="70" width="19.5" style="6" bestFit="1" customWidth="1"/>
    <col min="71" max="71" width="24.33203125" style="6" bestFit="1" customWidth="1"/>
    <col min="72" max="16384" width="9.1640625" style="6"/>
  </cols>
  <sheetData>
    <row r="1" spans="1:10" ht="21.75" customHeight="1">
      <c r="B1" s="664" t="s">
        <v>992</v>
      </c>
      <c r="C1" s="664"/>
      <c r="D1" s="856"/>
    </row>
    <row r="3" spans="1:10" ht="25.25" customHeight="1">
      <c r="B3" s="857" t="str">
        <f>'Sch 1'!$B$7</f>
        <v>Democracy Prep Agassi Campus</v>
      </c>
      <c r="C3" s="514"/>
      <c r="D3" s="858"/>
    </row>
    <row r="5" spans="1:10" ht="22.25" customHeight="1">
      <c r="B5" s="943" t="s">
        <v>991</v>
      </c>
      <c r="C5" s="943"/>
      <c r="D5" s="943"/>
      <c r="E5" s="943"/>
      <c r="F5" s="943"/>
      <c r="G5" s="943"/>
      <c r="H5" s="943"/>
      <c r="I5" s="943"/>
    </row>
    <row r="6" spans="1:10" ht="37.25" customHeight="1">
      <c r="B6" s="859"/>
      <c r="C6" s="860"/>
      <c r="D6" s="861">
        <f>'Form 1'!$C$129</f>
        <v>45838</v>
      </c>
      <c r="E6" s="861">
        <f>'Form 1'!$C$133</f>
        <v>46203</v>
      </c>
      <c r="F6" s="861" t="s">
        <v>326</v>
      </c>
      <c r="G6" s="861" t="s">
        <v>326</v>
      </c>
      <c r="H6" s="861" t="s">
        <v>326</v>
      </c>
      <c r="I6" s="861" t="s">
        <v>326</v>
      </c>
    </row>
    <row r="7" spans="1:10" ht="28.25" customHeight="1">
      <c r="B7" s="862" t="s">
        <v>997</v>
      </c>
      <c r="C7" s="863" t="s">
        <v>998</v>
      </c>
      <c r="D7" s="519" t="s">
        <v>1001</v>
      </c>
      <c r="E7" s="519" t="s">
        <v>1002</v>
      </c>
      <c r="F7" s="519" t="str">
        <f>REF!$F$3</f>
        <v>TENTATIVE</v>
      </c>
      <c r="G7" s="519" t="str">
        <f>REF!$F$4</f>
        <v>FINAL</v>
      </c>
      <c r="H7" s="519" t="str">
        <f>REF!$F$5</f>
        <v>AMENDMENT 1</v>
      </c>
      <c r="I7" s="519" t="str">
        <f>REF!$F$6</f>
        <v>AMENDMENT 2</v>
      </c>
    </row>
    <row r="8" spans="1:10" ht="16.75" customHeight="1">
      <c r="B8" s="820"/>
      <c r="C8" s="823"/>
      <c r="D8" s="824"/>
      <c r="E8" s="824"/>
      <c r="F8" s="824"/>
      <c r="G8" s="824"/>
      <c r="H8" s="824"/>
      <c r="I8" s="824"/>
      <c r="J8" s="6" t="s">
        <v>602</v>
      </c>
    </row>
    <row r="9" spans="1:10" ht="16.75" customHeight="1">
      <c r="A9" s="631">
        <v>1</v>
      </c>
      <c r="B9" s="820"/>
      <c r="C9" s="823"/>
      <c r="D9" s="821"/>
      <c r="E9" s="821"/>
      <c r="F9" s="821"/>
      <c r="G9" s="821"/>
      <c r="H9" s="821"/>
      <c r="I9" s="821"/>
      <c r="J9" s="6" t="s">
        <v>603</v>
      </c>
    </row>
    <row r="10" spans="1:10" ht="16.75" customHeight="1">
      <c r="A10" s="631">
        <v>2</v>
      </c>
      <c r="B10" s="820"/>
      <c r="C10" s="823"/>
      <c r="D10" s="821"/>
      <c r="E10" s="821"/>
      <c r="F10" s="821"/>
      <c r="G10" s="821"/>
      <c r="H10" s="821"/>
      <c r="I10" s="821"/>
    </row>
    <row r="11" spans="1:10" ht="16.75" customHeight="1">
      <c r="A11" s="631">
        <v>3</v>
      </c>
      <c r="B11" s="820"/>
      <c r="C11" s="823"/>
      <c r="D11" s="821"/>
      <c r="E11" s="821"/>
      <c r="F11" s="821"/>
      <c r="G11" s="821"/>
      <c r="H11" s="821"/>
      <c r="I11" s="821"/>
    </row>
    <row r="12" spans="1:10" ht="16.75" customHeight="1">
      <c r="A12" s="631">
        <v>4</v>
      </c>
      <c r="B12" s="820"/>
      <c r="C12" s="823"/>
      <c r="D12" s="821"/>
      <c r="E12" s="821"/>
      <c r="F12" s="821"/>
      <c r="G12" s="821"/>
      <c r="H12" s="821"/>
      <c r="I12" s="821"/>
    </row>
    <row r="13" spans="1:10" ht="16.75" customHeight="1">
      <c r="A13" s="631">
        <v>5</v>
      </c>
      <c r="B13" s="820"/>
      <c r="C13" s="823"/>
      <c r="D13" s="821"/>
      <c r="E13" s="821"/>
      <c r="F13" s="821"/>
      <c r="G13" s="821"/>
      <c r="H13" s="821"/>
      <c r="I13" s="821"/>
    </row>
    <row r="14" spans="1:10" ht="16.75" customHeight="1">
      <c r="A14" s="631">
        <v>6</v>
      </c>
      <c r="B14" s="820"/>
      <c r="C14" s="823"/>
      <c r="D14" s="821"/>
      <c r="E14" s="821"/>
      <c r="F14" s="821"/>
      <c r="G14" s="821"/>
      <c r="H14" s="821"/>
      <c r="I14" s="821"/>
    </row>
    <row r="15" spans="1:10" ht="16.75" customHeight="1">
      <c r="A15" s="631">
        <v>7</v>
      </c>
      <c r="B15" s="820"/>
      <c r="C15" s="823"/>
      <c r="D15" s="821"/>
      <c r="E15" s="821"/>
      <c r="F15" s="821"/>
      <c r="G15" s="821"/>
      <c r="H15" s="821"/>
      <c r="I15" s="821"/>
    </row>
    <row r="16" spans="1:10" ht="16.75" customHeight="1">
      <c r="A16" s="631">
        <v>18</v>
      </c>
      <c r="B16" s="820"/>
      <c r="C16" s="823"/>
      <c r="D16" s="821"/>
      <c r="E16" s="821"/>
      <c r="F16" s="821"/>
      <c r="G16" s="821"/>
      <c r="H16" s="821"/>
      <c r="I16" s="821"/>
    </row>
    <row r="17" spans="1:71" ht="16.75" customHeight="1">
      <c r="A17" s="631">
        <v>19</v>
      </c>
      <c r="B17" s="820"/>
      <c r="C17" s="823"/>
      <c r="D17" s="821"/>
      <c r="E17" s="821"/>
      <c r="F17" s="821"/>
      <c r="G17" s="821"/>
      <c r="H17" s="821"/>
      <c r="I17" s="821"/>
    </row>
    <row r="18" spans="1:71" ht="16.75" customHeight="1">
      <c r="A18" s="631">
        <v>20</v>
      </c>
      <c r="B18" s="820"/>
      <c r="C18" s="823"/>
      <c r="D18" s="821"/>
      <c r="E18" s="821"/>
      <c r="F18" s="821"/>
      <c r="G18" s="821"/>
      <c r="H18" s="821"/>
      <c r="I18" s="821"/>
    </row>
    <row r="19" spans="1:71" ht="21" customHeight="1">
      <c r="B19" s="944" t="s">
        <v>1009</v>
      </c>
      <c r="C19" s="945"/>
      <c r="D19" s="822">
        <f t="shared" ref="D19:H19" si="0">SUM(D8:D18)</f>
        <v>0</v>
      </c>
      <c r="E19" s="822">
        <f t="shared" si="0"/>
        <v>0</v>
      </c>
      <c r="F19" s="822">
        <f t="shared" si="0"/>
        <v>0</v>
      </c>
      <c r="G19" s="822">
        <f t="shared" si="0"/>
        <v>0</v>
      </c>
      <c r="H19" s="822">
        <f t="shared" si="0"/>
        <v>0</v>
      </c>
      <c r="I19" s="822">
        <f>SUM(I8:I18)</f>
        <v>0</v>
      </c>
      <c r="J19" s="6" t="s">
        <v>993</v>
      </c>
    </row>
    <row r="21" spans="1:71" ht="13.5" customHeight="1"/>
    <row r="22" spans="1:71">
      <c r="D22" s="6"/>
    </row>
    <row r="23" spans="1:71" ht="18">
      <c r="C23" s="407"/>
      <c r="D23" s="6"/>
      <c r="L23" s="865" t="s">
        <v>999</v>
      </c>
      <c r="N23" s="864"/>
    </row>
    <row r="24" spans="1:71" ht="28">
      <c r="C24"/>
      <c r="D24"/>
      <c r="E24"/>
      <c r="F24"/>
      <c r="G24"/>
      <c r="H24"/>
      <c r="I24"/>
      <c r="L24" s="866" t="s">
        <v>994</v>
      </c>
      <c r="M24" s="867" t="s">
        <v>1004</v>
      </c>
      <c r="N24" s="867" t="s">
        <v>1003</v>
      </c>
      <c r="O24" s="867" t="s">
        <v>1005</v>
      </c>
      <c r="P24" s="867" t="s">
        <v>1006</v>
      </c>
      <c r="Q24" s="867" t="s">
        <v>1007</v>
      </c>
      <c r="R24" s="867" t="s">
        <v>1008</v>
      </c>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row>
    <row r="25" spans="1:71">
      <c r="C25"/>
      <c r="D25"/>
      <c r="E25"/>
      <c r="F25"/>
      <c r="G25"/>
      <c r="H25"/>
      <c r="I25"/>
      <c r="L25" s="868" t="s">
        <v>995</v>
      </c>
      <c r="M25" s="869"/>
      <c r="N25" s="869"/>
      <c r="O25" s="869"/>
      <c r="P25" s="869"/>
      <c r="Q25" s="869"/>
      <c r="R25" s="869"/>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row>
    <row r="26" spans="1:71">
      <c r="C26"/>
      <c r="D26"/>
      <c r="E26"/>
      <c r="F26"/>
      <c r="G26"/>
      <c r="H26"/>
      <c r="I26"/>
      <c r="L26" s="868" t="s">
        <v>996</v>
      </c>
      <c r="M26" s="869"/>
      <c r="N26" s="869"/>
      <c r="O26" s="869"/>
      <c r="P26" s="869"/>
      <c r="Q26" s="869"/>
      <c r="R26" s="869"/>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row>
    <row r="27" spans="1:71">
      <c r="C27"/>
      <c r="D27"/>
      <c r="E27"/>
      <c r="F27"/>
      <c r="G27"/>
      <c r="H27"/>
      <c r="I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row>
    <row r="28" spans="1:71">
      <c r="C28"/>
      <c r="D28"/>
      <c r="E28"/>
      <c r="F28"/>
      <c r="G28"/>
      <c r="H28"/>
      <c r="I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row>
    <row r="29" spans="1:71">
      <c r="C29"/>
      <c r="D29"/>
      <c r="E29"/>
      <c r="F29"/>
      <c r="G29"/>
      <c r="H29"/>
      <c r="I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row>
    <row r="30" spans="1:71">
      <c r="C30"/>
      <c r="D30"/>
      <c r="E30"/>
      <c r="F30"/>
      <c r="G30"/>
      <c r="H30"/>
      <c r="I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row>
    <row r="31" spans="1:71">
      <c r="C31"/>
      <c r="D31"/>
      <c r="E31"/>
      <c r="F31"/>
      <c r="G31"/>
      <c r="H31"/>
      <c r="I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row>
    <row r="32" spans="1:71">
      <c r="C32"/>
      <c r="D32"/>
      <c r="E32"/>
      <c r="F32"/>
      <c r="G32"/>
      <c r="H32"/>
      <c r="I32"/>
      <c r="L32"/>
      <c r="M32"/>
      <c r="N32"/>
      <c r="O32"/>
      <c r="P32"/>
      <c r="Q32"/>
      <c r="R32"/>
      <c r="S32"/>
      <c r="T32"/>
      <c r="U32"/>
      <c r="V32"/>
      <c r="W32"/>
      <c r="X32"/>
      <c r="Y32"/>
      <c r="Z32"/>
      <c r="AA32"/>
      <c r="AB32"/>
      <c r="AC32"/>
      <c r="AD32"/>
      <c r="AE32"/>
      <c r="AF32"/>
      <c r="AG32"/>
      <c r="AH32"/>
      <c r="AI32"/>
      <c r="AJ32"/>
      <c r="AK32"/>
      <c r="AL32"/>
      <c r="AM32"/>
      <c r="AN32"/>
    </row>
    <row r="33" spans="2:40">
      <c r="C33"/>
      <c r="D33"/>
      <c r="E33"/>
      <c r="F33"/>
      <c r="G33"/>
      <c r="H33"/>
      <c r="I33"/>
      <c r="L33"/>
      <c r="M33"/>
      <c r="N33"/>
      <c r="O33"/>
      <c r="P33"/>
      <c r="Q33"/>
      <c r="R33"/>
      <c r="S33"/>
      <c r="T33"/>
      <c r="U33"/>
      <c r="V33"/>
      <c r="W33"/>
      <c r="X33"/>
      <c r="Y33"/>
      <c r="Z33"/>
      <c r="AA33"/>
      <c r="AB33"/>
      <c r="AC33"/>
      <c r="AD33"/>
      <c r="AE33"/>
      <c r="AF33"/>
      <c r="AG33"/>
      <c r="AH33"/>
      <c r="AI33"/>
      <c r="AJ33"/>
      <c r="AK33"/>
      <c r="AL33"/>
      <c r="AM33"/>
      <c r="AN33"/>
    </row>
    <row r="34" spans="2:40">
      <c r="C34"/>
      <c r="D34"/>
      <c r="E34"/>
      <c r="F34"/>
      <c r="G34"/>
      <c r="H34"/>
      <c r="I34"/>
      <c r="L34"/>
      <c r="M34"/>
      <c r="N34"/>
      <c r="O34"/>
      <c r="P34"/>
      <c r="Q34"/>
      <c r="R34"/>
      <c r="S34"/>
      <c r="T34"/>
      <c r="U34"/>
      <c r="V34"/>
      <c r="W34"/>
      <c r="X34"/>
      <c r="Y34"/>
      <c r="Z34"/>
      <c r="AA34"/>
      <c r="AB34"/>
      <c r="AC34"/>
      <c r="AD34"/>
      <c r="AE34"/>
      <c r="AF34"/>
      <c r="AG34"/>
      <c r="AH34"/>
      <c r="AI34"/>
      <c r="AJ34"/>
      <c r="AK34"/>
      <c r="AL34"/>
      <c r="AM34"/>
      <c r="AN34"/>
    </row>
    <row r="35" spans="2:40" ht="18">
      <c r="C35"/>
      <c r="D35"/>
      <c r="E35"/>
      <c r="F35"/>
      <c r="G35"/>
      <c r="H35"/>
      <c r="I35"/>
      <c r="L35" s="865" t="s">
        <v>1000</v>
      </c>
      <c r="M35"/>
      <c r="N35"/>
      <c r="O35"/>
      <c r="P35"/>
      <c r="Q35"/>
      <c r="R35"/>
      <c r="S35"/>
      <c r="T35"/>
      <c r="U35"/>
      <c r="V35"/>
      <c r="W35"/>
      <c r="X35"/>
      <c r="Y35"/>
      <c r="Z35"/>
      <c r="AA35"/>
      <c r="AB35"/>
      <c r="AC35"/>
      <c r="AD35"/>
      <c r="AE35"/>
      <c r="AF35"/>
      <c r="AG35"/>
      <c r="AH35"/>
      <c r="AI35"/>
      <c r="AJ35"/>
      <c r="AK35"/>
      <c r="AL35"/>
      <c r="AM35"/>
      <c r="AN35"/>
    </row>
    <row r="36" spans="2:40" ht="28">
      <c r="C36"/>
      <c r="D36"/>
      <c r="E36"/>
      <c r="F36"/>
      <c r="G36"/>
      <c r="H36"/>
      <c r="I36"/>
      <c r="L36" s="870" t="s">
        <v>994</v>
      </c>
      <c r="M36" s="867" t="s">
        <v>1004</v>
      </c>
      <c r="N36" t="s">
        <v>1003</v>
      </c>
      <c r="O36" t="s">
        <v>1005</v>
      </c>
      <c r="P36" t="s">
        <v>1006</v>
      </c>
      <c r="Q36" t="s">
        <v>1007</v>
      </c>
      <c r="R36" t="s">
        <v>1008</v>
      </c>
      <c r="S36"/>
      <c r="T36"/>
      <c r="U36"/>
      <c r="V36"/>
      <c r="W36"/>
      <c r="X36"/>
      <c r="Y36"/>
      <c r="Z36"/>
      <c r="AA36"/>
      <c r="AB36"/>
      <c r="AC36"/>
      <c r="AD36"/>
      <c r="AE36"/>
      <c r="AF36"/>
      <c r="AG36"/>
      <c r="AH36"/>
    </row>
    <row r="37" spans="2:40">
      <c r="C37"/>
      <c r="D37"/>
      <c r="E37"/>
      <c r="F37"/>
      <c r="G37"/>
      <c r="H37"/>
      <c r="I37"/>
      <c r="L37" s="868" t="s">
        <v>995</v>
      </c>
      <c r="M37" s="869"/>
      <c r="N37" s="869"/>
      <c r="O37" s="869"/>
      <c r="P37" s="869"/>
      <c r="Q37" s="869"/>
      <c r="R37" s="869"/>
      <c r="S37"/>
      <c r="T37"/>
      <c r="U37"/>
      <c r="V37"/>
      <c r="W37"/>
      <c r="X37"/>
      <c r="Y37"/>
      <c r="Z37"/>
      <c r="AA37"/>
      <c r="AB37"/>
      <c r="AC37"/>
      <c r="AD37"/>
      <c r="AE37"/>
      <c r="AF37"/>
      <c r="AG37"/>
      <c r="AH37"/>
    </row>
    <row r="38" spans="2:40">
      <c r="C38"/>
      <c r="D38"/>
      <c r="E38"/>
      <c r="F38"/>
      <c r="G38"/>
      <c r="H38"/>
      <c r="I38"/>
      <c r="L38" s="868" t="s">
        <v>996</v>
      </c>
      <c r="M38" s="869"/>
      <c r="N38" s="869"/>
      <c r="O38" s="869"/>
      <c r="P38" s="869"/>
      <c r="Q38" s="869"/>
      <c r="R38" s="869"/>
      <c r="S38"/>
      <c r="T38"/>
      <c r="U38"/>
      <c r="V38"/>
      <c r="W38"/>
      <c r="X38"/>
      <c r="Y38"/>
      <c r="Z38"/>
      <c r="AA38"/>
      <c r="AB38"/>
      <c r="AC38"/>
      <c r="AD38"/>
      <c r="AE38"/>
      <c r="AF38"/>
      <c r="AG38"/>
      <c r="AH38"/>
    </row>
    <row r="39" spans="2:40">
      <c r="C39"/>
      <c r="D39"/>
      <c r="E39"/>
      <c r="F39"/>
      <c r="G39"/>
      <c r="H39"/>
      <c r="I39"/>
      <c r="L39"/>
      <c r="M39"/>
      <c r="N39"/>
      <c r="O39"/>
      <c r="P39"/>
      <c r="Q39"/>
      <c r="R39"/>
      <c r="S39"/>
      <c r="T39"/>
      <c r="U39"/>
      <c r="V39"/>
      <c r="W39"/>
      <c r="X39"/>
      <c r="Y39"/>
      <c r="Z39"/>
      <c r="AA39"/>
      <c r="AB39"/>
      <c r="AC39"/>
      <c r="AD39"/>
      <c r="AE39"/>
      <c r="AF39"/>
      <c r="AG39"/>
      <c r="AH39"/>
    </row>
    <row r="40" spans="2:40">
      <c r="C40"/>
      <c r="D40"/>
      <c r="E40"/>
      <c r="F40"/>
      <c r="G40"/>
      <c r="H40"/>
      <c r="I40"/>
      <c r="L40"/>
      <c r="M40"/>
      <c r="N40"/>
      <c r="O40"/>
      <c r="P40"/>
      <c r="Q40"/>
      <c r="R40"/>
      <c r="S40"/>
      <c r="T40"/>
      <c r="U40"/>
      <c r="V40"/>
      <c r="W40"/>
      <c r="X40"/>
      <c r="Y40"/>
      <c r="Z40"/>
      <c r="AA40"/>
      <c r="AB40"/>
      <c r="AC40"/>
      <c r="AD40"/>
      <c r="AE40"/>
      <c r="AF40"/>
      <c r="AG40"/>
      <c r="AH40"/>
    </row>
    <row r="41" spans="2:40">
      <c r="C41"/>
      <c r="D41"/>
      <c r="E41"/>
      <c r="F41"/>
      <c r="G41"/>
      <c r="H41"/>
      <c r="I41"/>
      <c r="L41"/>
      <c r="M41"/>
      <c r="N41"/>
      <c r="O41"/>
      <c r="P41"/>
      <c r="Q41"/>
      <c r="R41"/>
      <c r="S41"/>
      <c r="T41"/>
      <c r="U41"/>
      <c r="V41"/>
      <c r="W41"/>
      <c r="X41"/>
      <c r="Y41"/>
      <c r="Z41"/>
      <c r="AA41"/>
      <c r="AB41"/>
    </row>
    <row r="42" spans="2:40">
      <c r="B42"/>
      <c r="C42"/>
      <c r="D42"/>
      <c r="E42"/>
      <c r="F42"/>
      <c r="G42"/>
      <c r="H42"/>
      <c r="I42"/>
      <c r="J42"/>
      <c r="K42"/>
      <c r="L42"/>
      <c r="M42"/>
      <c r="N42"/>
      <c r="O42"/>
      <c r="P42"/>
      <c r="Q42"/>
      <c r="R42"/>
      <c r="S42"/>
      <c r="T42"/>
      <c r="U42"/>
      <c r="V42"/>
      <c r="W42"/>
      <c r="X42"/>
      <c r="Y42"/>
      <c r="Z42"/>
      <c r="AA42"/>
      <c r="AB42"/>
    </row>
    <row r="43" spans="2:40">
      <c r="B43"/>
      <c r="C43"/>
      <c r="D43"/>
      <c r="E43"/>
      <c r="F43"/>
      <c r="G43"/>
      <c r="H43"/>
      <c r="I43"/>
      <c r="J43"/>
      <c r="K43"/>
      <c r="L43"/>
      <c r="M43"/>
      <c r="N43"/>
      <c r="O43"/>
      <c r="P43"/>
      <c r="Q43"/>
      <c r="R43"/>
      <c r="S43"/>
      <c r="T43"/>
      <c r="U43"/>
      <c r="V43"/>
      <c r="W43"/>
      <c r="X43"/>
      <c r="Y43"/>
      <c r="Z43"/>
      <c r="AA43"/>
      <c r="AB43"/>
    </row>
    <row r="44" spans="2:40">
      <c r="B44"/>
      <c r="C44"/>
      <c r="D44"/>
      <c r="E44"/>
      <c r="F44"/>
      <c r="G44"/>
      <c r="H44"/>
      <c r="I44"/>
      <c r="J44"/>
      <c r="K44"/>
      <c r="L44"/>
      <c r="M44"/>
      <c r="N44"/>
      <c r="O44"/>
      <c r="P44"/>
      <c r="Q44"/>
      <c r="R44"/>
      <c r="S44"/>
      <c r="T44"/>
      <c r="U44"/>
      <c r="V44"/>
      <c r="W44"/>
      <c r="X44"/>
      <c r="Y44"/>
      <c r="Z44"/>
      <c r="AA44"/>
      <c r="AB44"/>
    </row>
    <row r="45" spans="2:40">
      <c r="B45"/>
      <c r="C45"/>
      <c r="D45"/>
      <c r="E45"/>
      <c r="F45"/>
      <c r="G45"/>
      <c r="H45"/>
      <c r="I45"/>
      <c r="J45"/>
      <c r="K45"/>
      <c r="L45"/>
      <c r="M45"/>
      <c r="N45"/>
      <c r="O45"/>
      <c r="P45"/>
      <c r="Q45"/>
      <c r="R45"/>
      <c r="S45"/>
      <c r="T45"/>
      <c r="U45"/>
      <c r="V45"/>
      <c r="W45"/>
      <c r="X45"/>
      <c r="Y45"/>
      <c r="Z45"/>
      <c r="AA45"/>
      <c r="AB45"/>
    </row>
    <row r="46" spans="2:40">
      <c r="B46"/>
      <c r="C46"/>
      <c r="D46"/>
      <c r="E46"/>
      <c r="F46"/>
      <c r="G46"/>
      <c r="H46"/>
      <c r="I46"/>
      <c r="J46"/>
      <c r="K46"/>
      <c r="L46"/>
      <c r="M46"/>
      <c r="N46"/>
      <c r="O46"/>
      <c r="P46"/>
      <c r="Q46"/>
      <c r="R46"/>
      <c r="S46"/>
      <c r="T46"/>
      <c r="U46"/>
      <c r="V46"/>
    </row>
    <row r="47" spans="2:40">
      <c r="B47"/>
      <c r="C47"/>
      <c r="D47"/>
      <c r="E47"/>
      <c r="F47"/>
      <c r="G47"/>
      <c r="H47"/>
      <c r="I47"/>
      <c r="J47"/>
      <c r="K47"/>
      <c r="L47"/>
      <c r="M47"/>
      <c r="N47"/>
      <c r="O47"/>
      <c r="P47"/>
      <c r="Q47"/>
      <c r="R47"/>
      <c r="S47"/>
      <c r="T47"/>
      <c r="U47"/>
      <c r="V47"/>
    </row>
    <row r="48" spans="2:40">
      <c r="B48"/>
      <c r="C48"/>
      <c r="D48"/>
      <c r="E48"/>
      <c r="F48"/>
      <c r="G48"/>
      <c r="H48"/>
      <c r="I48"/>
      <c r="J48"/>
      <c r="K48"/>
      <c r="L48"/>
      <c r="M48"/>
      <c r="N48"/>
      <c r="O48"/>
      <c r="P48"/>
      <c r="Q48"/>
      <c r="R48"/>
      <c r="S48"/>
      <c r="T48"/>
      <c r="U48"/>
      <c r="V48"/>
    </row>
    <row r="49" spans="2:22">
      <c r="B49"/>
      <c r="C49"/>
      <c r="D49"/>
      <c r="E49"/>
      <c r="F49"/>
      <c r="G49"/>
      <c r="H49"/>
      <c r="I49"/>
      <c r="J49"/>
      <c r="K49"/>
      <c r="L49"/>
      <c r="M49"/>
      <c r="N49"/>
      <c r="O49"/>
      <c r="P49"/>
      <c r="Q49"/>
      <c r="R49"/>
      <c r="S49"/>
      <c r="T49"/>
      <c r="U49"/>
      <c r="V49"/>
    </row>
    <row r="50" spans="2:22">
      <c r="B50"/>
      <c r="C50"/>
      <c r="D50"/>
      <c r="E50"/>
      <c r="F50"/>
      <c r="G50"/>
      <c r="H50"/>
      <c r="I50"/>
      <c r="J50"/>
      <c r="K50"/>
      <c r="L50"/>
      <c r="M50"/>
      <c r="N50"/>
      <c r="O50"/>
      <c r="P50"/>
      <c r="Q50"/>
      <c r="R50"/>
      <c r="S50"/>
      <c r="T50"/>
      <c r="U50"/>
      <c r="V50"/>
    </row>
    <row r="51" spans="2:22">
      <c r="B51"/>
      <c r="C51"/>
      <c r="D51"/>
      <c r="E51"/>
      <c r="F51"/>
      <c r="G51"/>
      <c r="H51"/>
      <c r="I51"/>
      <c r="J51"/>
      <c r="K51"/>
      <c r="L51"/>
      <c r="M51"/>
      <c r="N51"/>
      <c r="O51"/>
      <c r="P51"/>
    </row>
    <row r="52" spans="2:22">
      <c r="C52"/>
      <c r="D52"/>
      <c r="E52"/>
      <c r="F52"/>
      <c r="G52"/>
      <c r="H52"/>
      <c r="I52"/>
      <c r="J52"/>
      <c r="K52"/>
      <c r="L52"/>
      <c r="M52"/>
      <c r="N52"/>
      <c r="O52"/>
      <c r="P52"/>
    </row>
    <row r="53" spans="2:22">
      <c r="C53"/>
      <c r="D53"/>
      <c r="E53"/>
      <c r="F53"/>
      <c r="G53"/>
      <c r="H53"/>
      <c r="I53"/>
      <c r="J53"/>
      <c r="K53"/>
      <c r="L53"/>
      <c r="M53"/>
      <c r="N53"/>
      <c r="O53"/>
      <c r="P53"/>
    </row>
    <row r="54" spans="2:22">
      <c r="C54"/>
      <c r="D54"/>
      <c r="E54"/>
      <c r="F54"/>
      <c r="G54"/>
      <c r="H54"/>
      <c r="I54"/>
      <c r="J54"/>
      <c r="K54"/>
      <c r="L54"/>
      <c r="M54"/>
      <c r="N54"/>
      <c r="O54"/>
      <c r="P54"/>
    </row>
    <row r="55" spans="2:22">
      <c r="C55"/>
      <c r="D55"/>
      <c r="E55"/>
      <c r="F55"/>
      <c r="G55"/>
      <c r="H55"/>
      <c r="I55"/>
      <c r="J55"/>
      <c r="K55"/>
      <c r="L55"/>
      <c r="M55"/>
      <c r="N55"/>
      <c r="O55"/>
      <c r="P55"/>
    </row>
    <row r="56" spans="2:22">
      <c r="C56"/>
      <c r="D56"/>
      <c r="E56"/>
      <c r="F56"/>
      <c r="G56"/>
      <c r="H56"/>
      <c r="I56"/>
      <c r="J56"/>
      <c r="K56"/>
    </row>
    <row r="57" spans="2:22">
      <c r="C57"/>
      <c r="D57"/>
      <c r="E57"/>
      <c r="F57"/>
      <c r="G57"/>
      <c r="H57"/>
      <c r="I57"/>
      <c r="J57"/>
      <c r="K57"/>
    </row>
    <row r="58" spans="2:22">
      <c r="C58"/>
      <c r="D58"/>
      <c r="E58"/>
      <c r="F58"/>
      <c r="G58"/>
      <c r="H58"/>
      <c r="I58"/>
      <c r="J58"/>
      <c r="K58"/>
    </row>
    <row r="59" spans="2:22">
      <c r="C59"/>
      <c r="D59"/>
      <c r="E59"/>
      <c r="F59"/>
      <c r="G59"/>
      <c r="H59"/>
      <c r="I59"/>
      <c r="J59"/>
      <c r="K59"/>
    </row>
    <row r="60" spans="2:22">
      <c r="C60"/>
      <c r="D60"/>
      <c r="E60"/>
      <c r="F60"/>
      <c r="G60"/>
      <c r="H60"/>
      <c r="I60"/>
      <c r="J60"/>
      <c r="K60"/>
    </row>
    <row r="61" spans="2:22">
      <c r="C61"/>
      <c r="K61"/>
    </row>
    <row r="62" spans="2:22">
      <c r="C62"/>
      <c r="K62"/>
    </row>
    <row r="63" spans="2:22">
      <c r="C63"/>
      <c r="K63"/>
    </row>
    <row r="64" spans="2:22">
      <c r="C64"/>
      <c r="K64"/>
    </row>
    <row r="65" spans="3:11">
      <c r="C65"/>
      <c r="K65"/>
    </row>
    <row r="66" spans="3:11">
      <c r="K66"/>
    </row>
    <row r="67" spans="3:11">
      <c r="K67"/>
    </row>
    <row r="68" spans="3:11">
      <c r="K68"/>
    </row>
    <row r="69" spans="3:11">
      <c r="K69"/>
    </row>
    <row r="70" spans="3:11">
      <c r="K70"/>
    </row>
    <row r="71" spans="3:11">
      <c r="K71"/>
    </row>
    <row r="72" spans="3:11">
      <c r="K72"/>
    </row>
    <row r="73" spans="3:11">
      <c r="K73"/>
    </row>
    <row r="74" spans="3:11">
      <c r="K74"/>
    </row>
    <row r="75" spans="3:11">
      <c r="K75"/>
    </row>
    <row r="76" spans="3:11">
      <c r="K76"/>
    </row>
    <row r="77" spans="3:11">
      <c r="K77"/>
    </row>
    <row r="78" spans="3:11">
      <c r="K78"/>
    </row>
    <row r="79" spans="3:11">
      <c r="K79"/>
    </row>
    <row r="80" spans="3:11">
      <c r="K80"/>
    </row>
    <row r="81" spans="11:11">
      <c r="K81"/>
    </row>
    <row r="82" spans="11:11">
      <c r="K82"/>
    </row>
    <row r="83" spans="11:11">
      <c r="K83"/>
    </row>
    <row r="84" spans="11:11">
      <c r="K84"/>
    </row>
  </sheetData>
  <sheetProtection algorithmName="SHA-512" hashValue="5GHqpwITeZADoeBPcDa1rdmb6w1KvqsUnbUAZHgw2mj0kKwWYMjOKW+68D+KQsly2+qyj+cXL76PGsdvptnHQw==" saltValue="EaqR1EwIIdVrd/OIcHCGQA==" spinCount="100000" sheet="1" objects="1" scenarios="1"/>
  <mergeCells count="2">
    <mergeCell ref="B5:I5"/>
    <mergeCell ref="B19:C19"/>
  </mergeCells>
  <phoneticPr fontId="0" type="noConversion"/>
  <pageMargins left="0.25" right="0.25" top="0.75" bottom="0.75" header="0.3" footer="0.3"/>
  <pageSetup orientation="portrait" r:id="rId3"/>
  <headerFooter alignWithMargins="0">
    <oddFooter>&amp;C&amp;8Last Revised &amp;D</oddFooter>
  </headerFooter>
  <customProperties>
    <customPr name="DrillPoint.FROID" r:id="rId4"/>
    <customPr name="DrillPoint.Mode" r:id="rId5"/>
    <customPr name="DrillPoint.Subsheet" r:id="rId6"/>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13C43159-C96D-4B18-A011-B73CB3EAE537}">
          <x14:formula1>
            <xm:f>'Sch 1'!$D$12:$D$24</xm:f>
          </x14:formula1>
          <xm:sqref>B8:C17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87E7-179F-4625-917A-2EDD500629DD}">
  <sheetPr codeName="Sheet30">
    <tabColor rgb="FFFFFF00"/>
    <pageSetUpPr fitToPage="1"/>
  </sheetPr>
  <dimension ref="A1:K70"/>
  <sheetViews>
    <sheetView zoomScaleNormal="100" workbookViewId="0">
      <selection activeCell="L17" sqref="L17"/>
    </sheetView>
  </sheetViews>
  <sheetFormatPr baseColWidth="10" defaultColWidth="8.83203125" defaultRowHeight="13"/>
  <cols>
    <col min="1" max="1" width="4.5" customWidth="1"/>
    <col min="2" max="2" width="36" customWidth="1"/>
    <col min="4" max="4" width="12.1640625" customWidth="1"/>
    <col min="5" max="6" width="16.5" customWidth="1"/>
    <col min="7" max="7" width="48.5" customWidth="1"/>
  </cols>
  <sheetData>
    <row r="1" spans="1:11" ht="20">
      <c r="A1" s="875" t="s">
        <v>605</v>
      </c>
      <c r="B1" s="875"/>
      <c r="C1" s="875"/>
      <c r="D1" s="875"/>
      <c r="E1" s="875"/>
      <c r="F1" s="875"/>
      <c r="G1" s="875"/>
      <c r="H1" s="349"/>
      <c r="I1" s="349"/>
      <c r="J1" s="349"/>
      <c r="K1" s="349"/>
    </row>
    <row r="2" spans="1:11" ht="15">
      <c r="A2" s="876"/>
      <c r="B2" s="876"/>
      <c r="C2" s="876"/>
      <c r="D2" s="876"/>
      <c r="E2" s="876"/>
      <c r="F2" s="876"/>
      <c r="G2" s="876"/>
      <c r="H2" s="349"/>
      <c r="I2" s="349"/>
      <c r="J2" s="349"/>
      <c r="K2" s="349"/>
    </row>
    <row r="3" spans="1:11" ht="16.5" customHeight="1">
      <c r="A3" s="350"/>
      <c r="B3" s="351" t="s">
        <v>606</v>
      </c>
      <c r="C3" s="877" t="str">
        <f>'Sch 1'!$B$7</f>
        <v>Democracy Prep Agassi Campus</v>
      </c>
      <c r="D3" s="877"/>
      <c r="E3" s="877"/>
      <c r="F3" s="877"/>
      <c r="G3" s="877"/>
      <c r="H3" s="352"/>
      <c r="I3" s="352"/>
    </row>
    <row r="4" spans="1:11" ht="14">
      <c r="A4" s="350"/>
      <c r="B4" s="353" t="s">
        <v>607</v>
      </c>
      <c r="C4" s="878"/>
      <c r="D4" s="878"/>
      <c r="E4" s="878"/>
      <c r="F4" s="350"/>
      <c r="G4" s="350"/>
      <c r="H4" s="352"/>
      <c r="I4" s="352"/>
    </row>
    <row r="5" spans="1:11" ht="15">
      <c r="A5" s="352"/>
      <c r="B5" s="351" t="s">
        <v>608</v>
      </c>
      <c r="C5" s="879"/>
      <c r="D5" s="879"/>
      <c r="E5" s="879"/>
      <c r="F5" s="354"/>
      <c r="G5" s="351" t="s">
        <v>609</v>
      </c>
      <c r="H5" s="352"/>
      <c r="I5" s="352"/>
    </row>
    <row r="6" spans="1:11" ht="14">
      <c r="A6" s="352"/>
      <c r="B6" s="351" t="s">
        <v>610</v>
      </c>
      <c r="C6" s="874"/>
      <c r="D6" s="874"/>
      <c r="E6" s="874"/>
      <c r="G6" s="696">
        <f>COUNTIF(E9:E48,"&gt;0")</f>
        <v>8</v>
      </c>
      <c r="H6" s="352"/>
      <c r="I6" s="352"/>
    </row>
    <row r="8" spans="1:11" ht="42">
      <c r="A8" s="461"/>
      <c r="B8" s="463" t="s">
        <v>611</v>
      </c>
      <c r="C8" s="464" t="s">
        <v>612</v>
      </c>
      <c r="D8" s="464" t="s">
        <v>613</v>
      </c>
      <c r="E8" s="464" t="s">
        <v>614</v>
      </c>
      <c r="F8" s="464" t="s">
        <v>615</v>
      </c>
      <c r="G8" s="465" t="s">
        <v>616</v>
      </c>
      <c r="H8" s="352"/>
    </row>
    <row r="9" spans="1:11" ht="15">
      <c r="A9" s="462">
        <v>1</v>
      </c>
      <c r="B9" s="871" t="s">
        <v>1016</v>
      </c>
      <c r="C9" s="365">
        <v>45901</v>
      </c>
      <c r="D9" s="365">
        <v>46996</v>
      </c>
      <c r="E9" s="366">
        <f>180000+72653</f>
        <v>252653</v>
      </c>
      <c r="F9" s="367">
        <v>218826</v>
      </c>
      <c r="G9" s="368" t="s">
        <v>1017</v>
      </c>
      <c r="H9" s="355"/>
      <c r="I9" s="356" t="s">
        <v>617</v>
      </c>
    </row>
    <row r="10" spans="1:11">
      <c r="A10" s="462">
        <v>2</v>
      </c>
      <c r="B10" s="364" t="s">
        <v>1025</v>
      </c>
      <c r="C10" s="365">
        <v>45839</v>
      </c>
      <c r="D10" s="365">
        <v>46173</v>
      </c>
      <c r="E10" s="366">
        <v>458620</v>
      </c>
      <c r="F10" s="366">
        <v>348152</v>
      </c>
      <c r="G10" s="368" t="s">
        <v>1018</v>
      </c>
      <c r="H10" s="355"/>
      <c r="I10" s="355" t="s">
        <v>618</v>
      </c>
    </row>
    <row r="11" spans="1:11" ht="14">
      <c r="A11" s="462">
        <v>3</v>
      </c>
      <c r="B11" s="871" t="s">
        <v>1019</v>
      </c>
      <c r="C11" s="365">
        <v>45839</v>
      </c>
      <c r="D11" s="365">
        <v>46203</v>
      </c>
      <c r="E11" s="366">
        <v>515588</v>
      </c>
      <c r="F11" s="366">
        <v>565630</v>
      </c>
      <c r="G11" s="368" t="s">
        <v>1020</v>
      </c>
      <c r="H11" s="355"/>
      <c r="I11" s="355"/>
    </row>
    <row r="12" spans="1:11">
      <c r="A12" s="462">
        <v>4</v>
      </c>
      <c r="B12" s="364" t="s">
        <v>1021</v>
      </c>
      <c r="C12" s="365">
        <v>45888</v>
      </c>
      <c r="D12" s="365">
        <v>46173</v>
      </c>
      <c r="E12" s="366">
        <v>278362</v>
      </c>
      <c r="F12" s="366">
        <v>324971</v>
      </c>
      <c r="G12" s="368" t="s">
        <v>1022</v>
      </c>
      <c r="H12" s="355"/>
      <c r="I12" s="355"/>
    </row>
    <row r="13" spans="1:11">
      <c r="A13" s="462">
        <v>5</v>
      </c>
      <c r="B13" s="364" t="s">
        <v>1030</v>
      </c>
      <c r="C13" s="365">
        <v>46023</v>
      </c>
      <c r="D13" s="365">
        <v>46083</v>
      </c>
      <c r="E13" s="366">
        <v>17010</v>
      </c>
      <c r="F13" s="366">
        <v>19110</v>
      </c>
      <c r="G13" s="368" t="s">
        <v>1028</v>
      </c>
      <c r="H13" s="355"/>
      <c r="I13" s="355"/>
    </row>
    <row r="14" spans="1:11">
      <c r="A14" s="462">
        <v>6</v>
      </c>
      <c r="B14" s="369" t="s">
        <v>1026</v>
      </c>
      <c r="C14" s="365">
        <v>45839</v>
      </c>
      <c r="D14" s="365">
        <v>46203</v>
      </c>
      <c r="E14" s="366">
        <v>211770</v>
      </c>
      <c r="F14" s="366">
        <v>219168</v>
      </c>
      <c r="G14" s="368" t="s">
        <v>1031</v>
      </c>
      <c r="H14" s="355"/>
      <c r="I14" s="355"/>
    </row>
    <row r="15" spans="1:11" ht="14">
      <c r="A15" s="462">
        <v>7</v>
      </c>
      <c r="B15" s="871" t="s">
        <v>1027</v>
      </c>
      <c r="C15" s="365">
        <v>46143</v>
      </c>
      <c r="D15" s="365">
        <v>46507</v>
      </c>
      <c r="E15" s="366">
        <v>9840</v>
      </c>
      <c r="F15" s="366">
        <v>49200</v>
      </c>
      <c r="G15" s="368" t="s">
        <v>1028</v>
      </c>
      <c r="H15" s="355"/>
      <c r="I15" s="355"/>
    </row>
    <row r="16" spans="1:11">
      <c r="A16" s="462">
        <v>8</v>
      </c>
      <c r="B16" s="369" t="s">
        <v>1029</v>
      </c>
      <c r="C16" s="365">
        <v>45839</v>
      </c>
      <c r="D16" s="365">
        <v>46203</v>
      </c>
      <c r="E16" s="366">
        <v>911012</v>
      </c>
      <c r="F16" s="366">
        <v>968030</v>
      </c>
      <c r="G16" s="368" t="s">
        <v>1032</v>
      </c>
      <c r="H16" s="355"/>
      <c r="I16" s="355"/>
    </row>
    <row r="17" spans="1:9">
      <c r="A17" s="462">
        <v>9</v>
      </c>
      <c r="B17" s="364"/>
      <c r="C17" s="365"/>
      <c r="D17" s="365"/>
      <c r="E17" s="366"/>
      <c r="F17" s="366"/>
      <c r="G17" s="368"/>
      <c r="H17" s="355"/>
      <c r="I17" s="355"/>
    </row>
    <row r="18" spans="1:9">
      <c r="A18" s="462">
        <v>10</v>
      </c>
      <c r="B18" s="369"/>
      <c r="C18" s="368"/>
      <c r="D18" s="368"/>
      <c r="E18" s="366"/>
      <c r="F18" s="366"/>
      <c r="G18" s="368"/>
      <c r="H18" s="355"/>
      <c r="I18" s="355"/>
    </row>
    <row r="19" spans="1:9">
      <c r="A19" s="462">
        <v>11</v>
      </c>
      <c r="B19" s="364"/>
      <c r="C19" s="368"/>
      <c r="D19" s="368"/>
      <c r="E19" s="366"/>
      <c r="F19" s="366"/>
      <c r="G19" s="368"/>
    </row>
    <row r="20" spans="1:9">
      <c r="A20" s="462">
        <v>12</v>
      </c>
      <c r="B20" s="369"/>
      <c r="C20" s="368"/>
      <c r="D20" s="368"/>
      <c r="E20" s="366"/>
      <c r="F20" s="366"/>
      <c r="G20" s="368"/>
    </row>
    <row r="21" spans="1:9">
      <c r="A21" s="462">
        <v>13</v>
      </c>
      <c r="B21" s="364"/>
      <c r="C21" s="368"/>
      <c r="D21" s="368"/>
      <c r="E21" s="366"/>
      <c r="F21" s="366"/>
      <c r="G21" s="368"/>
    </row>
    <row r="22" spans="1:9">
      <c r="A22" s="462">
        <v>14</v>
      </c>
      <c r="B22" s="369"/>
      <c r="C22" s="368"/>
      <c r="D22" s="368"/>
      <c r="E22" s="366"/>
      <c r="F22" s="366"/>
      <c r="G22" s="368"/>
    </row>
    <row r="23" spans="1:9">
      <c r="A23" s="462">
        <v>15</v>
      </c>
      <c r="B23" s="364"/>
      <c r="C23" s="368"/>
      <c r="D23" s="368"/>
      <c r="E23" s="366"/>
      <c r="F23" s="366"/>
      <c r="G23" s="368"/>
    </row>
    <row r="24" spans="1:9">
      <c r="A24" s="462">
        <v>16</v>
      </c>
      <c r="B24" s="369"/>
      <c r="C24" s="368"/>
      <c r="D24" s="368"/>
      <c r="E24" s="366"/>
      <c r="F24" s="366"/>
      <c r="G24" s="368"/>
    </row>
    <row r="25" spans="1:9">
      <c r="A25" s="462">
        <v>17</v>
      </c>
      <c r="B25" s="369"/>
      <c r="C25" s="368"/>
      <c r="D25" s="368"/>
      <c r="E25" s="366"/>
      <c r="F25" s="366"/>
      <c r="G25" s="368"/>
    </row>
    <row r="26" spans="1:9">
      <c r="A26" s="462">
        <v>18</v>
      </c>
      <c r="B26" s="364"/>
      <c r="C26" s="368"/>
      <c r="D26" s="368"/>
      <c r="E26" s="366"/>
      <c r="F26" s="366"/>
      <c r="G26" s="368"/>
    </row>
    <row r="27" spans="1:9">
      <c r="A27" s="462">
        <v>19</v>
      </c>
      <c r="B27" s="364"/>
      <c r="C27" s="368"/>
      <c r="D27" s="368"/>
      <c r="E27" s="366"/>
      <c r="F27" s="366"/>
      <c r="G27" s="368"/>
    </row>
    <row r="28" spans="1:9">
      <c r="A28" s="462">
        <v>20</v>
      </c>
      <c r="B28" s="364"/>
      <c r="C28" s="368"/>
      <c r="D28" s="368"/>
      <c r="E28" s="366"/>
      <c r="F28" s="366"/>
      <c r="G28" s="368"/>
      <c r="H28" s="355"/>
      <c r="I28" s="356"/>
    </row>
    <row r="29" spans="1:9">
      <c r="A29" s="462">
        <v>21</v>
      </c>
      <c r="B29" s="364"/>
      <c r="C29" s="368"/>
      <c r="D29" s="368"/>
      <c r="E29" s="366"/>
      <c r="F29" s="366"/>
      <c r="G29" s="368"/>
      <c r="H29" s="355"/>
      <c r="I29" s="355"/>
    </row>
    <row r="30" spans="1:9">
      <c r="A30" s="462">
        <v>22</v>
      </c>
      <c r="B30" s="364"/>
      <c r="C30" s="368"/>
      <c r="D30" s="368"/>
      <c r="E30" s="366"/>
      <c r="F30" s="366"/>
      <c r="G30" s="368"/>
      <c r="H30" s="355"/>
      <c r="I30" s="355"/>
    </row>
    <row r="31" spans="1:9">
      <c r="A31" s="462">
        <v>23</v>
      </c>
      <c r="B31" s="364"/>
      <c r="C31" s="368"/>
      <c r="D31" s="368"/>
      <c r="E31" s="366"/>
      <c r="F31" s="366"/>
      <c r="G31" s="368"/>
      <c r="H31" s="355"/>
      <c r="I31" s="355"/>
    </row>
    <row r="32" spans="1:9">
      <c r="A32" s="462">
        <v>24</v>
      </c>
      <c r="B32" s="364"/>
      <c r="C32" s="368"/>
      <c r="D32" s="368"/>
      <c r="E32" s="366"/>
      <c r="F32" s="366"/>
      <c r="G32" s="368"/>
      <c r="H32" s="355"/>
      <c r="I32" s="355"/>
    </row>
    <row r="33" spans="1:9">
      <c r="A33" s="462">
        <v>25</v>
      </c>
      <c r="B33" s="369"/>
      <c r="C33" s="368"/>
      <c r="D33" s="368"/>
      <c r="E33" s="366"/>
      <c r="F33" s="366"/>
      <c r="G33" s="368"/>
      <c r="H33" s="355"/>
      <c r="I33" s="355"/>
    </row>
    <row r="34" spans="1:9">
      <c r="A34" s="462">
        <v>26</v>
      </c>
      <c r="B34" s="364"/>
      <c r="C34" s="368"/>
      <c r="D34" s="368"/>
      <c r="E34" s="366"/>
      <c r="F34" s="366"/>
      <c r="G34" s="368"/>
      <c r="H34" s="355"/>
      <c r="I34" s="355"/>
    </row>
    <row r="35" spans="1:9">
      <c r="A35" s="462">
        <v>27</v>
      </c>
      <c r="B35" s="369"/>
      <c r="C35" s="368"/>
      <c r="D35" s="368"/>
      <c r="E35" s="366"/>
      <c r="F35" s="366"/>
      <c r="G35" s="368"/>
      <c r="H35" s="355"/>
      <c r="I35" s="355"/>
    </row>
    <row r="36" spans="1:9">
      <c r="A36" s="462">
        <v>28</v>
      </c>
      <c r="B36" s="364"/>
      <c r="C36" s="368"/>
      <c r="D36" s="368"/>
      <c r="E36" s="366"/>
      <c r="F36" s="366"/>
      <c r="G36" s="368"/>
      <c r="H36" s="355"/>
      <c r="I36" s="355"/>
    </row>
    <row r="37" spans="1:9">
      <c r="A37" s="462">
        <v>29</v>
      </c>
      <c r="B37" s="369"/>
      <c r="C37" s="368"/>
      <c r="D37" s="368"/>
      <c r="E37" s="366"/>
      <c r="F37" s="366"/>
      <c r="G37" s="368"/>
      <c r="H37" s="355"/>
      <c r="I37" s="355"/>
    </row>
    <row r="38" spans="1:9">
      <c r="A38" s="462">
        <v>30</v>
      </c>
      <c r="B38" s="364"/>
      <c r="C38" s="368"/>
      <c r="D38" s="368"/>
      <c r="E38" s="366"/>
      <c r="F38" s="366"/>
      <c r="G38" s="368"/>
    </row>
    <row r="39" spans="1:9">
      <c r="A39" s="462">
        <v>31</v>
      </c>
      <c r="B39" s="369"/>
      <c r="C39" s="368"/>
      <c r="D39" s="368"/>
      <c r="E39" s="366"/>
      <c r="F39" s="366"/>
      <c r="G39" s="368"/>
    </row>
    <row r="40" spans="1:9">
      <c r="A40" s="462">
        <v>32</v>
      </c>
      <c r="B40" s="364"/>
      <c r="C40" s="368"/>
      <c r="D40" s="368"/>
      <c r="E40" s="366"/>
      <c r="F40" s="366"/>
      <c r="G40" s="368"/>
    </row>
    <row r="41" spans="1:9">
      <c r="A41" s="462">
        <v>33</v>
      </c>
      <c r="B41" s="369"/>
      <c r="C41" s="368"/>
      <c r="D41" s="368"/>
      <c r="E41" s="366"/>
      <c r="F41" s="366"/>
      <c r="G41" s="368"/>
    </row>
    <row r="42" spans="1:9">
      <c r="A42" s="462">
        <v>34</v>
      </c>
      <c r="B42" s="364"/>
      <c r="C42" s="368"/>
      <c r="D42" s="368"/>
      <c r="E42" s="366"/>
      <c r="F42" s="366"/>
      <c r="G42" s="368"/>
    </row>
    <row r="43" spans="1:9">
      <c r="A43" s="462">
        <v>35</v>
      </c>
      <c r="B43" s="369"/>
      <c r="C43" s="368"/>
      <c r="D43" s="368"/>
      <c r="E43" s="366"/>
      <c r="F43" s="366"/>
      <c r="G43" s="368"/>
    </row>
    <row r="44" spans="1:9">
      <c r="A44" s="462">
        <v>36</v>
      </c>
      <c r="B44" s="369"/>
      <c r="C44" s="368"/>
      <c r="D44" s="368"/>
      <c r="E44" s="366"/>
      <c r="F44" s="366"/>
      <c r="G44" s="368"/>
    </row>
    <row r="45" spans="1:9">
      <c r="A45" s="462">
        <v>37</v>
      </c>
      <c r="B45" s="369"/>
      <c r="C45" s="368"/>
      <c r="D45" s="368"/>
      <c r="E45" s="366"/>
      <c r="F45" s="366"/>
      <c r="G45" s="368"/>
      <c r="H45" s="355"/>
      <c r="I45" s="355"/>
    </row>
    <row r="46" spans="1:9">
      <c r="A46" s="462">
        <v>38</v>
      </c>
      <c r="B46" s="364"/>
      <c r="C46" s="368"/>
      <c r="D46" s="368"/>
      <c r="E46" s="366"/>
      <c r="F46" s="366"/>
      <c r="G46" s="368"/>
    </row>
    <row r="47" spans="1:9">
      <c r="A47" s="462">
        <v>39</v>
      </c>
      <c r="B47" s="369"/>
      <c r="C47" s="368"/>
      <c r="D47" s="368"/>
      <c r="E47" s="366"/>
      <c r="F47" s="366"/>
      <c r="G47" s="368"/>
    </row>
    <row r="48" spans="1:9" ht="14" thickBot="1">
      <c r="A48" s="462">
        <v>40</v>
      </c>
      <c r="B48" s="460"/>
      <c r="C48" s="452"/>
      <c r="D48" s="452"/>
      <c r="E48" s="453"/>
      <c r="F48" s="453"/>
      <c r="G48" s="452"/>
    </row>
    <row r="49" spans="1:7" s="450" customFormat="1" ht="25.5" customHeight="1" thickTop="1">
      <c r="A49" s="447"/>
      <c r="B49" s="448" t="s">
        <v>619</v>
      </c>
      <c r="C49" s="448"/>
      <c r="D49" s="448"/>
      <c r="E49" s="449">
        <f>SUM(E9:E48)</f>
        <v>2654855</v>
      </c>
      <c r="F49" s="449">
        <f>SUM(F9:F48)</f>
        <v>2713087</v>
      </c>
      <c r="G49" s="448"/>
    </row>
    <row r="50" spans="1:7" ht="14">
      <c r="A50" s="357"/>
      <c r="B50" s="358"/>
      <c r="C50" s="354"/>
      <c r="D50" s="354"/>
      <c r="E50" s="359"/>
      <c r="F50" s="359"/>
      <c r="G50" s="352"/>
    </row>
    <row r="51" spans="1:7">
      <c r="A51" s="352"/>
      <c r="B51" s="352" t="s">
        <v>620</v>
      </c>
      <c r="C51" s="352"/>
      <c r="D51" s="352"/>
      <c r="E51" s="352"/>
      <c r="F51" s="352"/>
      <c r="G51" s="352"/>
    </row>
    <row r="52" spans="1:7">
      <c r="A52" s="352"/>
      <c r="B52" s="362"/>
      <c r="C52" s="362"/>
      <c r="D52" s="362"/>
      <c r="E52" s="362"/>
      <c r="F52" s="363"/>
      <c r="G52" s="362"/>
    </row>
    <row r="53" spans="1:7">
      <c r="A53" s="352"/>
      <c r="B53" s="362"/>
      <c r="C53" s="362"/>
      <c r="D53" s="362"/>
      <c r="E53" s="362"/>
      <c r="F53" s="363"/>
      <c r="G53" s="362"/>
    </row>
    <row r="54" spans="1:7">
      <c r="A54" s="352"/>
      <c r="B54" s="362"/>
      <c r="C54" s="362"/>
      <c r="D54" s="362"/>
      <c r="E54" s="362"/>
      <c r="F54" s="363"/>
      <c r="G54" s="362"/>
    </row>
    <row r="55" spans="1:7">
      <c r="A55" s="352"/>
      <c r="B55" s="362"/>
      <c r="C55" s="362"/>
      <c r="D55" s="362"/>
      <c r="E55" s="362"/>
      <c r="F55" s="363"/>
      <c r="G55" s="362"/>
    </row>
    <row r="56" spans="1:7">
      <c r="A56" s="352"/>
      <c r="B56" s="362"/>
      <c r="C56" s="362"/>
      <c r="D56" s="362"/>
      <c r="E56" s="362"/>
      <c r="F56" s="363"/>
      <c r="G56" s="362"/>
    </row>
    <row r="57" spans="1:7">
      <c r="A57" s="352"/>
      <c r="B57" s="362"/>
      <c r="C57" s="362"/>
      <c r="D57" s="362"/>
      <c r="E57" s="362"/>
      <c r="F57" s="363"/>
      <c r="G57" s="362"/>
    </row>
    <row r="58" spans="1:7">
      <c r="A58" s="352"/>
      <c r="B58" s="362"/>
      <c r="C58" s="362"/>
      <c r="D58" s="362"/>
      <c r="E58" s="362"/>
      <c r="F58" s="363"/>
      <c r="G58" s="362"/>
    </row>
    <row r="59" spans="1:7">
      <c r="A59" s="352"/>
      <c r="B59" s="362"/>
      <c r="C59" s="362"/>
      <c r="D59" s="362"/>
      <c r="E59" s="362"/>
      <c r="F59" s="363"/>
      <c r="G59" s="362"/>
    </row>
    <row r="60" spans="1:7">
      <c r="A60" s="352"/>
      <c r="B60" s="362"/>
      <c r="C60" s="362"/>
      <c r="D60" s="362"/>
      <c r="E60" s="362"/>
      <c r="F60" s="363"/>
      <c r="G60" s="362"/>
    </row>
    <row r="61" spans="1:7">
      <c r="A61" s="352"/>
      <c r="B61" s="362"/>
      <c r="C61" s="362"/>
      <c r="D61" s="362"/>
      <c r="E61" s="362"/>
      <c r="F61" s="363"/>
      <c r="G61" s="362"/>
    </row>
    <row r="62" spans="1:7">
      <c r="A62" s="352"/>
      <c r="B62" s="352"/>
      <c r="C62" s="352"/>
      <c r="D62" s="352"/>
      <c r="E62" s="352"/>
      <c r="F62" s="360"/>
      <c r="G62" s="352"/>
    </row>
    <row r="69" spans="7:7">
      <c r="G69" s="361" t="s">
        <v>621</v>
      </c>
    </row>
    <row r="70" spans="7:7">
      <c r="G70" s="360" t="s">
        <v>622</v>
      </c>
    </row>
  </sheetData>
  <sheetProtection algorithmName="SHA-512" hashValue="bsux7WY7E8KvZxqYsGvPNgFoCq/hWqCXRlaDzWEqRNjPLThL4wsMGi0xoJil1hguW5eRa6NBHASgmEQMdvbyuQ==" saltValue="4eSDJaaRs4z8BCCwMG+o/A==" spinCount="100000" sheet="1" objects="1" scenarios="1"/>
  <mergeCells count="6">
    <mergeCell ref="C6:E6"/>
    <mergeCell ref="A1:G1"/>
    <mergeCell ref="A2:G2"/>
    <mergeCell ref="C3:G3"/>
    <mergeCell ref="C4:E4"/>
    <mergeCell ref="C5:E5"/>
  </mergeCells>
  <phoneticPr fontId="12" type="noConversion"/>
  <pageMargins left="0.25" right="0.25" top="0.75" bottom="0.75" header="0.3" footer="0.3"/>
  <pageSetup scale="72" orientation="portrait" r:id="rId1"/>
  <headerFooter alignWithMargins="0">
    <oddFooter>&amp;C&amp;8Last Revised &amp;D</oddFooter>
  </headerFooter>
  <customProperties>
    <customPr name="DrillPoint.FROID" r:id="rId2"/>
    <customPr name="DrillPoint.Mode" r:id="rId3"/>
    <customPr name="DrillPoint.Subsheet"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E114-F7D7-4DE1-969B-2A27EB3D26F5}">
  <sheetPr codeName="Sheet31">
    <tabColor rgb="FFFFFF00"/>
    <pageSetUpPr fitToPage="1"/>
  </sheetPr>
  <dimension ref="A1:M66"/>
  <sheetViews>
    <sheetView zoomScale="125" zoomScaleNormal="125" workbookViewId="0">
      <selection activeCell="K9" sqref="K9"/>
    </sheetView>
  </sheetViews>
  <sheetFormatPr baseColWidth="10" defaultColWidth="8.83203125" defaultRowHeight="13"/>
  <cols>
    <col min="1" max="1" width="4" customWidth="1"/>
    <col min="2" max="2" width="35.1640625" customWidth="1"/>
    <col min="3" max="4" width="11" customWidth="1"/>
    <col min="5" max="5" width="8.83203125" customWidth="1"/>
    <col min="6" max="7" width="15.5" customWidth="1"/>
    <col min="8" max="8" width="7.83203125" bestFit="1" customWidth="1"/>
    <col min="9" max="9" width="10.33203125" customWidth="1"/>
    <col min="10" max="10" width="13.6640625" customWidth="1"/>
    <col min="11" max="11" width="49.83203125" customWidth="1"/>
  </cols>
  <sheetData>
    <row r="1" spans="1:13" ht="20">
      <c r="A1" s="875" t="s">
        <v>623</v>
      </c>
      <c r="B1" s="875"/>
      <c r="C1" s="875"/>
      <c r="D1" s="875"/>
      <c r="E1" s="875"/>
      <c r="F1" s="875"/>
      <c r="G1" s="875"/>
      <c r="H1" s="875"/>
      <c r="I1" s="875"/>
      <c r="J1" s="875"/>
      <c r="K1" s="875"/>
    </row>
    <row r="2" spans="1:13" ht="15">
      <c r="A2" s="876"/>
      <c r="B2" s="876"/>
      <c r="C2" s="876"/>
      <c r="D2" s="876"/>
      <c r="E2" s="876"/>
      <c r="F2" s="876"/>
      <c r="G2" s="876"/>
      <c r="H2" s="876"/>
      <c r="I2" s="876"/>
      <c r="J2" s="876"/>
      <c r="K2" s="876"/>
    </row>
    <row r="3" spans="1:13" ht="14">
      <c r="A3" s="350"/>
      <c r="B3" s="351" t="s">
        <v>606</v>
      </c>
      <c r="C3" s="877" t="str">
        <f>'Sch 1'!$B$7</f>
        <v>Democracy Prep Agassi Campus</v>
      </c>
      <c r="D3" s="877"/>
      <c r="E3" s="877"/>
      <c r="F3" s="877"/>
      <c r="G3" s="877"/>
      <c r="H3" s="877"/>
      <c r="I3" s="877"/>
      <c r="J3" s="877"/>
      <c r="K3" s="877"/>
    </row>
    <row r="4" spans="1:13" ht="14">
      <c r="A4" s="350"/>
      <c r="B4" s="353" t="s">
        <v>607</v>
      </c>
      <c r="C4" s="811"/>
      <c r="D4" s="811"/>
      <c r="E4" s="811"/>
      <c r="F4" s="811"/>
      <c r="G4" s="352"/>
      <c r="H4" s="350"/>
      <c r="I4" s="350"/>
      <c r="J4" s="350"/>
      <c r="K4" s="350"/>
    </row>
    <row r="5" spans="1:13" ht="15">
      <c r="A5" s="352"/>
      <c r="B5" s="351" t="s">
        <v>608</v>
      </c>
      <c r="C5" s="812"/>
      <c r="D5" s="812"/>
      <c r="E5" s="812"/>
      <c r="F5" s="812"/>
      <c r="G5" s="354"/>
      <c r="H5" s="354"/>
      <c r="I5" s="354"/>
      <c r="J5" s="354"/>
      <c r="K5" s="351" t="s">
        <v>624</v>
      </c>
    </row>
    <row r="6" spans="1:13" ht="14">
      <c r="A6" s="352"/>
      <c r="B6" s="351" t="s">
        <v>610</v>
      </c>
      <c r="C6" s="812"/>
      <c r="D6" s="812"/>
      <c r="E6" s="812"/>
      <c r="F6" s="812"/>
      <c r="I6" s="352"/>
      <c r="K6" s="696">
        <f>COUNTIF(F9:F48,"&gt;0")</f>
        <v>2</v>
      </c>
    </row>
    <row r="7" spans="1:13">
      <c r="A7" s="352"/>
    </row>
    <row r="8" spans="1:13" ht="76.5" customHeight="1">
      <c r="A8" s="352"/>
      <c r="B8" s="457" t="s">
        <v>611</v>
      </c>
      <c r="C8" s="458" t="s">
        <v>612</v>
      </c>
      <c r="D8" s="458" t="s">
        <v>613</v>
      </c>
      <c r="E8" s="459" t="s">
        <v>625</v>
      </c>
      <c r="F8" s="458" t="s">
        <v>614</v>
      </c>
      <c r="G8" s="458" t="s">
        <v>626</v>
      </c>
      <c r="H8" s="458" t="s">
        <v>627</v>
      </c>
      <c r="I8" s="458" t="s">
        <v>628</v>
      </c>
      <c r="J8" s="458" t="s">
        <v>629</v>
      </c>
      <c r="K8" s="465" t="s">
        <v>616</v>
      </c>
    </row>
    <row r="9" spans="1:13">
      <c r="A9" s="456">
        <v>1</v>
      </c>
      <c r="B9" s="368" t="s">
        <v>1023</v>
      </c>
      <c r="C9" s="697">
        <v>46054</v>
      </c>
      <c r="D9" s="697">
        <v>46418</v>
      </c>
      <c r="E9" s="872" t="s">
        <v>1040</v>
      </c>
      <c r="F9" s="366">
        <v>30000</v>
      </c>
      <c r="G9" s="366">
        <v>42000</v>
      </c>
      <c r="H9" s="368"/>
      <c r="I9" s="372"/>
      <c r="J9" s="813"/>
      <c r="K9" s="366" t="s">
        <v>1024</v>
      </c>
      <c r="M9" s="356" t="s">
        <v>630</v>
      </c>
    </row>
    <row r="10" spans="1:13">
      <c r="A10" s="456">
        <v>2</v>
      </c>
      <c r="B10" s="368" t="s">
        <v>1038</v>
      </c>
      <c r="C10" s="697">
        <v>45839</v>
      </c>
      <c r="D10" s="697">
        <v>46203</v>
      </c>
      <c r="E10" s="873" t="s">
        <v>1040</v>
      </c>
      <c r="F10" s="366">
        <v>1300793</v>
      </c>
      <c r="G10" s="366">
        <v>0</v>
      </c>
      <c r="H10" s="368"/>
      <c r="I10" s="372"/>
      <c r="J10" s="700"/>
      <c r="K10" s="366" t="s">
        <v>1039</v>
      </c>
      <c r="M10" s="355" t="s">
        <v>631</v>
      </c>
    </row>
    <row r="11" spans="1:13">
      <c r="A11" s="456">
        <v>3</v>
      </c>
      <c r="B11" s="368"/>
      <c r="C11" s="697"/>
      <c r="D11" s="697"/>
      <c r="E11" s="698"/>
      <c r="F11" s="366"/>
      <c r="G11" s="366"/>
      <c r="H11" s="368"/>
      <c r="I11" s="372"/>
      <c r="J11" s="700"/>
      <c r="K11" s="366"/>
    </row>
    <row r="12" spans="1:13">
      <c r="A12" s="456">
        <v>4</v>
      </c>
      <c r="B12" s="368"/>
      <c r="C12" s="697"/>
      <c r="D12" s="697"/>
      <c r="E12" s="698"/>
      <c r="F12" s="366"/>
      <c r="G12" s="366"/>
      <c r="H12" s="368"/>
      <c r="I12" s="372"/>
      <c r="J12" s="700"/>
      <c r="K12" s="368"/>
    </row>
    <row r="13" spans="1:13">
      <c r="A13" s="456">
        <v>5</v>
      </c>
      <c r="B13" s="368"/>
      <c r="C13" s="697"/>
      <c r="D13" s="697"/>
      <c r="E13" s="698"/>
      <c r="F13" s="366"/>
      <c r="G13" s="366"/>
      <c r="H13" s="368"/>
      <c r="I13" s="372"/>
      <c r="J13" s="700"/>
      <c r="K13" s="368"/>
    </row>
    <row r="14" spans="1:13">
      <c r="A14" s="456">
        <v>6</v>
      </c>
      <c r="B14" s="368"/>
      <c r="C14" s="697"/>
      <c r="D14" s="697"/>
      <c r="E14" s="698"/>
      <c r="F14" s="366"/>
      <c r="G14" s="366"/>
      <c r="H14" s="368"/>
      <c r="I14" s="372"/>
      <c r="J14" s="700"/>
      <c r="K14" s="368"/>
    </row>
    <row r="15" spans="1:13">
      <c r="A15" s="456">
        <v>7</v>
      </c>
      <c r="B15" s="368"/>
      <c r="C15" s="697"/>
      <c r="D15" s="697"/>
      <c r="E15" s="698"/>
      <c r="F15" s="366"/>
      <c r="G15" s="366"/>
      <c r="H15" s="368"/>
      <c r="I15" s="372"/>
      <c r="J15" s="700"/>
      <c r="K15" s="368"/>
    </row>
    <row r="16" spans="1:13">
      <c r="A16" s="456">
        <v>8</v>
      </c>
      <c r="B16" s="368"/>
      <c r="C16" s="697"/>
      <c r="D16" s="697"/>
      <c r="E16" s="698"/>
      <c r="F16" s="366"/>
      <c r="G16" s="366"/>
      <c r="H16" s="368"/>
      <c r="I16" s="372"/>
      <c r="J16" s="700"/>
      <c r="K16" s="368"/>
    </row>
    <row r="17" spans="1:11">
      <c r="A17" s="456">
        <v>9</v>
      </c>
      <c r="B17" s="368"/>
      <c r="C17" s="697"/>
      <c r="D17" s="697"/>
      <c r="E17" s="698"/>
      <c r="F17" s="366"/>
      <c r="G17" s="366"/>
      <c r="H17" s="368"/>
      <c r="I17" s="372"/>
      <c r="J17" s="700"/>
      <c r="K17" s="368"/>
    </row>
    <row r="18" spans="1:11">
      <c r="A18" s="456">
        <v>10</v>
      </c>
      <c r="B18" s="451"/>
      <c r="C18" s="697"/>
      <c r="D18" s="697"/>
      <c r="E18" s="698"/>
      <c r="F18" s="366"/>
      <c r="G18" s="366"/>
      <c r="H18" s="368"/>
      <c r="I18" s="372"/>
      <c r="J18" s="700"/>
      <c r="K18" s="368"/>
    </row>
    <row r="19" spans="1:11">
      <c r="A19" s="456">
        <v>11</v>
      </c>
      <c r="B19" s="368"/>
      <c r="C19" s="697"/>
      <c r="D19" s="697"/>
      <c r="E19" s="698"/>
      <c r="F19" s="366"/>
      <c r="G19" s="366"/>
      <c r="H19" s="368"/>
      <c r="I19" s="372"/>
      <c r="J19" s="813"/>
      <c r="K19" s="368"/>
    </row>
    <row r="20" spans="1:11">
      <c r="A20" s="456">
        <v>12</v>
      </c>
      <c r="B20" s="451"/>
      <c r="C20" s="697"/>
      <c r="D20" s="697"/>
      <c r="E20" s="698"/>
      <c r="F20" s="366"/>
      <c r="G20" s="366"/>
      <c r="H20" s="368"/>
      <c r="I20" s="372"/>
      <c r="J20" s="700"/>
      <c r="K20" s="368"/>
    </row>
    <row r="21" spans="1:11">
      <c r="A21" s="456">
        <v>13</v>
      </c>
      <c r="B21" s="368"/>
      <c r="C21" s="697"/>
      <c r="D21" s="697"/>
      <c r="E21" s="698"/>
      <c r="F21" s="366"/>
      <c r="G21" s="366"/>
      <c r="H21" s="368"/>
      <c r="I21" s="372"/>
      <c r="J21" s="700"/>
      <c r="K21" s="368"/>
    </row>
    <row r="22" spans="1:11">
      <c r="A22" s="456">
        <v>14</v>
      </c>
      <c r="B22" s="451"/>
      <c r="C22" s="697"/>
      <c r="D22" s="697"/>
      <c r="E22" s="698"/>
      <c r="F22" s="366"/>
      <c r="G22" s="366"/>
      <c r="H22" s="368"/>
      <c r="I22" s="372"/>
      <c r="J22" s="700"/>
      <c r="K22" s="368"/>
    </row>
    <row r="23" spans="1:11">
      <c r="A23" s="456">
        <v>15</v>
      </c>
      <c r="B23" s="368"/>
      <c r="C23" s="697"/>
      <c r="D23" s="697"/>
      <c r="E23" s="698"/>
      <c r="F23" s="366"/>
      <c r="G23" s="366"/>
      <c r="H23" s="368"/>
      <c r="I23" s="372"/>
      <c r="J23" s="700"/>
      <c r="K23" s="368"/>
    </row>
    <row r="24" spans="1:11">
      <c r="A24" s="456">
        <v>16</v>
      </c>
      <c r="B24" s="451"/>
      <c r="C24" s="697"/>
      <c r="D24" s="697"/>
      <c r="E24" s="698"/>
      <c r="F24" s="366"/>
      <c r="G24" s="366"/>
      <c r="H24" s="368"/>
      <c r="I24" s="372"/>
      <c r="J24" s="700"/>
      <c r="K24" s="368"/>
    </row>
    <row r="25" spans="1:11">
      <c r="A25" s="456">
        <v>17</v>
      </c>
      <c r="B25" s="368"/>
      <c r="C25" s="697"/>
      <c r="D25" s="697"/>
      <c r="E25" s="698"/>
      <c r="F25" s="366"/>
      <c r="G25" s="366"/>
      <c r="H25" s="368"/>
      <c r="I25" s="372"/>
      <c r="J25" s="700"/>
      <c r="K25" s="368"/>
    </row>
    <row r="26" spans="1:11">
      <c r="A26" s="456">
        <v>18</v>
      </c>
      <c r="B26" s="451"/>
      <c r="C26" s="697"/>
      <c r="D26" s="697"/>
      <c r="E26" s="698"/>
      <c r="F26" s="366"/>
      <c r="G26" s="366"/>
      <c r="H26" s="368"/>
      <c r="I26" s="372"/>
      <c r="J26" s="700"/>
      <c r="K26" s="368"/>
    </row>
    <row r="27" spans="1:11">
      <c r="A27" s="456">
        <v>19</v>
      </c>
      <c r="B27" s="368"/>
      <c r="C27" s="697"/>
      <c r="D27" s="697"/>
      <c r="E27" s="698"/>
      <c r="F27" s="366"/>
      <c r="G27" s="366"/>
      <c r="H27" s="368"/>
      <c r="I27" s="372"/>
      <c r="J27" s="700"/>
      <c r="K27" s="368"/>
    </row>
    <row r="28" spans="1:11">
      <c r="A28" s="456">
        <v>20</v>
      </c>
      <c r="B28" s="451"/>
      <c r="C28" s="697"/>
      <c r="D28" s="697"/>
      <c r="E28" s="698"/>
      <c r="F28" s="366"/>
      <c r="G28" s="366"/>
      <c r="H28" s="368"/>
      <c r="I28" s="372"/>
      <c r="J28" s="700"/>
      <c r="K28" s="368"/>
    </row>
    <row r="29" spans="1:11">
      <c r="A29" s="456">
        <v>21</v>
      </c>
      <c r="B29" s="451"/>
      <c r="C29" s="697"/>
      <c r="D29" s="697"/>
      <c r="E29" s="698"/>
      <c r="F29" s="366"/>
      <c r="G29" s="366"/>
      <c r="H29" s="368"/>
      <c r="I29" s="372"/>
      <c r="J29" s="700"/>
      <c r="K29" s="368"/>
    </row>
    <row r="30" spans="1:11">
      <c r="A30" s="456">
        <v>22</v>
      </c>
      <c r="B30" s="368"/>
      <c r="C30" s="697"/>
      <c r="D30" s="697"/>
      <c r="E30" s="698"/>
      <c r="F30" s="366"/>
      <c r="G30" s="366"/>
      <c r="H30" s="368"/>
      <c r="I30" s="372"/>
      <c r="J30" s="700"/>
      <c r="K30" s="366"/>
    </row>
    <row r="31" spans="1:11">
      <c r="A31" s="456">
        <v>23</v>
      </c>
      <c r="B31" s="368"/>
      <c r="C31" s="697"/>
      <c r="D31" s="697"/>
      <c r="E31" s="698"/>
      <c r="F31" s="366"/>
      <c r="G31" s="366"/>
      <c r="H31" s="368"/>
      <c r="I31" s="372"/>
      <c r="J31" s="700"/>
      <c r="K31" s="368"/>
    </row>
    <row r="32" spans="1:11">
      <c r="A32" s="456">
        <v>24</v>
      </c>
      <c r="B32" s="368"/>
      <c r="C32" s="697"/>
      <c r="D32" s="697"/>
      <c r="E32" s="698"/>
      <c r="F32" s="366"/>
      <c r="G32" s="366"/>
      <c r="H32" s="368"/>
      <c r="I32" s="372"/>
      <c r="J32" s="700"/>
      <c r="K32" s="368"/>
    </row>
    <row r="33" spans="1:11">
      <c r="A33" s="456">
        <v>25</v>
      </c>
      <c r="B33" s="368"/>
      <c r="C33" s="697"/>
      <c r="D33" s="697"/>
      <c r="E33" s="698"/>
      <c r="F33" s="366"/>
      <c r="G33" s="366"/>
      <c r="H33" s="368"/>
      <c r="I33" s="372"/>
      <c r="J33" s="700"/>
      <c r="K33" s="368"/>
    </row>
    <row r="34" spans="1:11">
      <c r="A34" s="456">
        <v>26</v>
      </c>
      <c r="B34" s="368"/>
      <c r="C34" s="697"/>
      <c r="D34" s="697"/>
      <c r="E34" s="698"/>
      <c r="F34" s="366"/>
      <c r="G34" s="366"/>
      <c r="H34" s="368"/>
      <c r="I34" s="372"/>
      <c r="J34" s="700"/>
      <c r="K34" s="368"/>
    </row>
    <row r="35" spans="1:11">
      <c r="A35" s="456">
        <v>27</v>
      </c>
      <c r="B35" s="368"/>
      <c r="C35" s="697"/>
      <c r="D35" s="697"/>
      <c r="E35" s="698"/>
      <c r="F35" s="366"/>
      <c r="G35" s="366"/>
      <c r="H35" s="368"/>
      <c r="I35" s="372"/>
      <c r="J35" s="700"/>
      <c r="K35" s="368"/>
    </row>
    <row r="36" spans="1:11">
      <c r="A36" s="456">
        <v>28</v>
      </c>
      <c r="B36" s="451"/>
      <c r="C36" s="697"/>
      <c r="D36" s="697"/>
      <c r="E36" s="698"/>
      <c r="F36" s="366"/>
      <c r="G36" s="366"/>
      <c r="H36" s="368"/>
      <c r="I36" s="372"/>
      <c r="J36" s="700"/>
      <c r="K36" s="368"/>
    </row>
    <row r="37" spans="1:11">
      <c r="A37" s="456">
        <v>29</v>
      </c>
      <c r="B37" s="368"/>
      <c r="C37" s="697"/>
      <c r="D37" s="697"/>
      <c r="E37" s="698"/>
      <c r="F37" s="366"/>
      <c r="G37" s="366"/>
      <c r="H37" s="368"/>
      <c r="I37" s="372"/>
      <c r="J37" s="700"/>
      <c r="K37" s="368"/>
    </row>
    <row r="38" spans="1:11">
      <c r="A38" s="456">
        <v>30</v>
      </c>
      <c r="B38" s="451"/>
      <c r="C38" s="697"/>
      <c r="D38" s="697"/>
      <c r="E38" s="698"/>
      <c r="F38" s="366"/>
      <c r="G38" s="366"/>
      <c r="H38" s="368"/>
      <c r="I38" s="372"/>
      <c r="J38" s="700"/>
      <c r="K38" s="368"/>
    </row>
    <row r="39" spans="1:11">
      <c r="A39" s="456">
        <v>31</v>
      </c>
      <c r="B39" s="368"/>
      <c r="C39" s="697"/>
      <c r="D39" s="697"/>
      <c r="E39" s="698"/>
      <c r="F39" s="366"/>
      <c r="G39" s="366"/>
      <c r="H39" s="368"/>
      <c r="I39" s="372"/>
      <c r="J39" s="700"/>
      <c r="K39" s="368"/>
    </row>
    <row r="40" spans="1:11">
      <c r="A40" s="456">
        <v>32</v>
      </c>
      <c r="B40" s="451"/>
      <c r="C40" s="697"/>
      <c r="D40" s="697"/>
      <c r="E40" s="698"/>
      <c r="F40" s="366"/>
      <c r="G40" s="366"/>
      <c r="H40" s="368"/>
      <c r="I40" s="372"/>
      <c r="J40" s="700"/>
      <c r="K40" s="368"/>
    </row>
    <row r="41" spans="1:11">
      <c r="A41" s="456">
        <v>33</v>
      </c>
      <c r="B41" s="368"/>
      <c r="C41" s="697"/>
      <c r="D41" s="697"/>
      <c r="E41" s="698"/>
      <c r="F41" s="366"/>
      <c r="G41" s="366"/>
      <c r="H41" s="368"/>
      <c r="I41" s="372"/>
      <c r="J41" s="700"/>
      <c r="K41" s="368"/>
    </row>
    <row r="42" spans="1:11">
      <c r="A42" s="456">
        <v>34</v>
      </c>
      <c r="B42" s="451"/>
      <c r="C42" s="697"/>
      <c r="D42" s="697"/>
      <c r="E42" s="698"/>
      <c r="F42" s="366"/>
      <c r="G42" s="366"/>
      <c r="H42" s="368"/>
      <c r="I42" s="372"/>
      <c r="J42" s="700"/>
      <c r="K42" s="368"/>
    </row>
    <row r="43" spans="1:11">
      <c r="A43" s="456">
        <v>35</v>
      </c>
      <c r="B43" s="368"/>
      <c r="C43" s="697"/>
      <c r="D43" s="697"/>
      <c r="E43" s="698"/>
      <c r="F43" s="366"/>
      <c r="G43" s="366"/>
      <c r="H43" s="368"/>
      <c r="I43" s="372"/>
      <c r="J43" s="700"/>
      <c r="K43" s="368"/>
    </row>
    <row r="44" spans="1:11">
      <c r="A44" s="456">
        <v>36</v>
      </c>
      <c r="B44" s="451"/>
      <c r="C44" s="697"/>
      <c r="D44" s="697"/>
      <c r="E44" s="698"/>
      <c r="F44" s="366"/>
      <c r="G44" s="366"/>
      <c r="H44" s="368"/>
      <c r="I44" s="372"/>
      <c r="J44" s="700"/>
      <c r="K44" s="368"/>
    </row>
    <row r="45" spans="1:11">
      <c r="A45" s="456">
        <v>37</v>
      </c>
      <c r="B45" s="368"/>
      <c r="C45" s="697"/>
      <c r="D45" s="697"/>
      <c r="E45" s="698"/>
      <c r="F45" s="366"/>
      <c r="G45" s="366"/>
      <c r="H45" s="368"/>
      <c r="I45" s="372"/>
      <c r="J45" s="700"/>
      <c r="K45" s="368"/>
    </row>
    <row r="46" spans="1:11">
      <c r="A46" s="456">
        <v>38</v>
      </c>
      <c r="B46" s="451"/>
      <c r="C46" s="697"/>
      <c r="D46" s="697"/>
      <c r="E46" s="698"/>
      <c r="F46" s="366"/>
      <c r="G46" s="366"/>
      <c r="H46" s="368"/>
      <c r="I46" s="372"/>
      <c r="J46" s="700"/>
      <c r="K46" s="368"/>
    </row>
    <row r="47" spans="1:11">
      <c r="A47" s="456">
        <v>39</v>
      </c>
      <c r="B47" s="451"/>
      <c r="C47" s="697"/>
      <c r="D47" s="697"/>
      <c r="E47" s="698"/>
      <c r="F47" s="366"/>
      <c r="G47" s="366"/>
      <c r="H47" s="368"/>
      <c r="I47" s="372"/>
      <c r="J47" s="700"/>
      <c r="K47" s="368"/>
    </row>
    <row r="48" spans="1:11" ht="14" thickBot="1">
      <c r="A48" s="456">
        <v>40</v>
      </c>
      <c r="B48" s="466"/>
      <c r="C48" s="699"/>
      <c r="D48" s="699"/>
      <c r="E48" s="699"/>
      <c r="F48" s="453"/>
      <c r="G48" s="453"/>
      <c r="H48" s="452"/>
      <c r="I48" s="455"/>
      <c r="J48" s="701"/>
      <c r="K48" s="452"/>
    </row>
    <row r="49" spans="1:11" s="450" customFormat="1" ht="26.25" customHeight="1" thickTop="1">
      <c r="A49" s="448"/>
      <c r="B49" s="448" t="s">
        <v>619</v>
      </c>
      <c r="C49" s="448"/>
      <c r="D49" s="448"/>
      <c r="E49" s="448"/>
      <c r="F49" s="449">
        <f>SUM(F9:F48)</f>
        <v>1330793</v>
      </c>
      <c r="G49" s="449">
        <f>SUM(G9:G48)</f>
        <v>42000</v>
      </c>
      <c r="H49" s="448"/>
      <c r="I49" s="454">
        <f>SUM(I9:I48)</f>
        <v>0</v>
      </c>
      <c r="J49" s="448"/>
      <c r="K49" s="448"/>
    </row>
    <row r="50" spans="1:11" ht="14">
      <c r="A50" s="357"/>
      <c r="B50" s="358"/>
      <c r="C50" s="354"/>
      <c r="D50" s="354"/>
      <c r="E50" s="354"/>
      <c r="F50" s="359"/>
      <c r="G50" s="359"/>
      <c r="H50" s="359"/>
      <c r="I50" s="359"/>
      <c r="J50" s="359"/>
    </row>
    <row r="51" spans="1:11">
      <c r="A51" s="352"/>
      <c r="B51" s="352" t="s">
        <v>620</v>
      </c>
      <c r="C51" s="352"/>
      <c r="D51" s="352"/>
      <c r="E51" s="352"/>
      <c r="F51" s="352"/>
      <c r="G51" s="352"/>
      <c r="H51" s="352"/>
      <c r="I51" s="352"/>
      <c r="J51" s="352"/>
    </row>
    <row r="52" spans="1:11">
      <c r="A52" s="352"/>
      <c r="B52" s="362"/>
      <c r="C52" s="362"/>
      <c r="D52" s="362"/>
      <c r="E52" s="362"/>
      <c r="F52" s="362"/>
      <c r="G52" s="362"/>
      <c r="H52" s="362"/>
      <c r="I52" s="362"/>
      <c r="J52" s="362"/>
      <c r="K52" s="370"/>
    </row>
    <row r="53" spans="1:11">
      <c r="A53" s="352"/>
      <c r="B53" s="362"/>
      <c r="C53" s="362"/>
      <c r="D53" s="362"/>
      <c r="E53" s="362"/>
      <c r="F53" s="362"/>
      <c r="G53" s="362"/>
      <c r="H53" s="362"/>
      <c r="I53" s="362"/>
      <c r="J53" s="362"/>
      <c r="K53" s="370"/>
    </row>
    <row r="54" spans="1:11">
      <c r="A54" s="352"/>
      <c r="B54" s="362"/>
      <c r="C54" s="362"/>
      <c r="D54" s="362"/>
      <c r="E54" s="362"/>
      <c r="F54" s="362"/>
      <c r="G54" s="362"/>
      <c r="H54" s="362"/>
      <c r="I54" s="362"/>
      <c r="J54" s="362"/>
      <c r="K54" s="370"/>
    </row>
    <row r="55" spans="1:11">
      <c r="A55" s="352"/>
      <c r="B55" s="362"/>
      <c r="C55" s="362"/>
      <c r="D55" s="362"/>
      <c r="E55" s="362"/>
      <c r="F55" s="362"/>
      <c r="G55" s="362"/>
      <c r="H55" s="362"/>
      <c r="I55" s="362"/>
      <c r="J55" s="362"/>
      <c r="K55" s="370"/>
    </row>
    <row r="56" spans="1:11">
      <c r="A56" s="352"/>
      <c r="B56" s="362"/>
      <c r="C56" s="362"/>
      <c r="D56" s="362"/>
      <c r="E56" s="362"/>
      <c r="F56" s="362"/>
      <c r="G56" s="362"/>
      <c r="H56" s="362"/>
      <c r="I56" s="362"/>
      <c r="J56" s="362"/>
      <c r="K56" s="370"/>
    </row>
    <row r="57" spans="1:11">
      <c r="A57" s="352"/>
      <c r="B57" s="362"/>
      <c r="C57" s="362"/>
      <c r="D57" s="362"/>
      <c r="E57" s="362"/>
      <c r="F57" s="362"/>
      <c r="G57" s="362"/>
      <c r="H57" s="362"/>
      <c r="I57" s="362"/>
      <c r="J57" s="362"/>
      <c r="K57" s="370"/>
    </row>
    <row r="58" spans="1:11">
      <c r="A58" s="352"/>
      <c r="B58" s="362"/>
      <c r="C58" s="362"/>
      <c r="D58" s="362"/>
      <c r="E58" s="362"/>
      <c r="F58" s="362"/>
      <c r="G58" s="362"/>
      <c r="H58" s="362"/>
      <c r="I58" s="362"/>
      <c r="J58" s="362"/>
      <c r="K58" s="370"/>
    </row>
    <row r="59" spans="1:11">
      <c r="A59" s="352"/>
      <c r="B59" s="362"/>
      <c r="C59" s="362"/>
      <c r="D59" s="362"/>
      <c r="E59" s="362"/>
      <c r="F59" s="362"/>
      <c r="G59" s="362"/>
      <c r="H59" s="362"/>
      <c r="I59" s="362"/>
      <c r="J59" s="362"/>
      <c r="K59" s="370"/>
    </row>
    <row r="60" spans="1:11">
      <c r="A60" s="352"/>
      <c r="B60" s="362"/>
      <c r="C60" s="362"/>
      <c r="D60" s="362"/>
      <c r="E60" s="362"/>
      <c r="F60" s="362"/>
      <c r="G60" s="362"/>
      <c r="H60" s="362"/>
      <c r="I60" s="362"/>
      <c r="J60" s="362"/>
      <c r="K60" s="370"/>
    </row>
    <row r="61" spans="1:11">
      <c r="A61" s="352"/>
      <c r="B61" s="362"/>
      <c r="C61" s="362"/>
      <c r="D61" s="362"/>
      <c r="E61" s="362"/>
      <c r="F61" s="362"/>
      <c r="G61" s="362"/>
      <c r="H61" s="362"/>
      <c r="I61" s="362"/>
      <c r="J61" s="362"/>
      <c r="K61" s="370"/>
    </row>
    <row r="62" spans="1:11">
      <c r="A62" s="352"/>
      <c r="B62" s="352"/>
      <c r="C62" s="352"/>
      <c r="D62" s="352"/>
      <c r="E62" s="352"/>
      <c r="F62" s="352"/>
      <c r="G62" s="360"/>
      <c r="H62" s="360"/>
      <c r="I62" s="360"/>
      <c r="J62" s="360"/>
    </row>
    <row r="63" spans="1:11">
      <c r="A63" s="352"/>
      <c r="B63" s="352"/>
      <c r="C63" s="352"/>
      <c r="D63" s="352"/>
      <c r="E63" s="352"/>
      <c r="F63" s="352"/>
      <c r="G63" s="371"/>
      <c r="H63" s="371"/>
      <c r="I63" s="371"/>
      <c r="J63" s="371"/>
    </row>
    <row r="65" spans="11:11">
      <c r="K65" s="361" t="s">
        <v>621</v>
      </c>
    </row>
    <row r="66" spans="11:11">
      <c r="K66" s="360" t="s">
        <v>632</v>
      </c>
    </row>
  </sheetData>
  <sheetProtection algorithmName="SHA-512" hashValue="5pqlqgRze0OmRfNmHtJENSNPZyWevYJAHl/gMtXJ2Z56oUaguRaP6kJE5iOsLXHNxrpBS4CRO6lFaKsSLL1UDQ==" saltValue="HR7DuJLo1a/R83kp9C6PCg==" spinCount="100000" sheet="1" objects="1" scenarios="1"/>
  <mergeCells count="3">
    <mergeCell ref="A1:K1"/>
    <mergeCell ref="A2:K2"/>
    <mergeCell ref="C3:K3"/>
  </mergeCells>
  <phoneticPr fontId="12" type="noConversion"/>
  <pageMargins left="0.25" right="0.25" top="0.75" bottom="0.75" header="0.3" footer="0.3"/>
  <pageSetup scale="55" orientation="portrait" r:id="rId1"/>
  <headerFooter alignWithMargins="0">
    <oddFooter>&amp;C&amp;8Last Revised &amp;D</oddFooter>
  </headerFooter>
  <customProperties>
    <customPr name="DrillPoint.FROID" r:id="rId2"/>
    <customPr name="DrillPoint.Mode" r:id="rId3"/>
    <customPr name="DrillPoint.Subsheet" r:id="rId4"/>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AD83E-DF6F-4C0F-A960-A947EF1379CF}">
  <sheetPr codeName="Sheet23">
    <tabColor rgb="FFFFCCCC"/>
  </sheetPr>
  <dimension ref="A1:L61"/>
  <sheetViews>
    <sheetView zoomScale="80" zoomScaleNormal="80" workbookViewId="0">
      <selection activeCell="I21" sqref="I21"/>
    </sheetView>
  </sheetViews>
  <sheetFormatPr baseColWidth="10" defaultColWidth="9.1640625" defaultRowHeight="14"/>
  <cols>
    <col min="1" max="1" width="1.6640625" style="19" customWidth="1"/>
    <col min="2" max="2" width="2.5" style="19" customWidth="1"/>
    <col min="3" max="3" width="4.5" style="19" customWidth="1"/>
    <col min="4" max="4" width="34" style="6" customWidth="1"/>
    <col min="5" max="8" width="17.6640625" style="6" customWidth="1"/>
    <col min="9" max="16384" width="9.1640625" style="6"/>
  </cols>
  <sheetData>
    <row r="1" spans="1:10" ht="19">
      <c r="D1" s="925" t="s">
        <v>633</v>
      </c>
      <c r="E1" s="925"/>
      <c r="F1" s="925"/>
      <c r="G1" s="925"/>
      <c r="H1" s="925"/>
    </row>
    <row r="3" spans="1:10">
      <c r="D3" s="924" t="str">
        <f>'Sch 1'!$B$7</f>
        <v>Democracy Prep Agassi Campus</v>
      </c>
      <c r="E3" s="924"/>
      <c r="F3" s="924"/>
      <c r="G3" s="924"/>
      <c r="H3" s="924"/>
    </row>
    <row r="5" spans="1:10">
      <c r="A5" s="502"/>
      <c r="B5" s="502"/>
      <c r="C5" s="502"/>
      <c r="D5" s="503"/>
      <c r="E5" s="504">
        <v>-1</v>
      </c>
      <c r="F5" s="505">
        <v>-2</v>
      </c>
      <c r="G5" s="506">
        <v>-3</v>
      </c>
      <c r="H5" s="506">
        <v>-4</v>
      </c>
    </row>
    <row r="6" spans="1:10">
      <c r="A6" s="507"/>
      <c r="B6" s="507"/>
      <c r="C6" s="507"/>
      <c r="D6" s="508"/>
      <c r="E6" s="508"/>
      <c r="F6" s="509" t="s">
        <v>83</v>
      </c>
      <c r="G6" s="946" t="str">
        <f>"BUDGET YEAR ENDING "&amp;TEXT('Form 1'!$C$138,"mm/dd/yy")</f>
        <v>BUDGET YEAR ENDING 06/30/27</v>
      </c>
      <c r="H6" s="947"/>
    </row>
    <row r="7" spans="1:10" ht="15">
      <c r="A7" s="507"/>
      <c r="B7" s="507"/>
      <c r="C7" s="507"/>
      <c r="D7" s="508"/>
      <c r="E7" s="510" t="s">
        <v>323</v>
      </c>
      <c r="F7" s="510" t="s">
        <v>324</v>
      </c>
      <c r="G7" s="511"/>
      <c r="H7" s="512"/>
    </row>
    <row r="8" spans="1:10" ht="31">
      <c r="A8" s="507"/>
      <c r="B8" s="513"/>
      <c r="C8" s="507"/>
      <c r="D8" s="534" t="s">
        <v>634</v>
      </c>
      <c r="E8" s="510" t="s">
        <v>325</v>
      </c>
      <c r="F8" s="510" t="s">
        <v>325</v>
      </c>
      <c r="G8" s="515" t="str">
        <f>REF!$F$3</f>
        <v>TENTATIVE</v>
      </c>
      <c r="H8" s="516" t="str">
        <f>REF!$F$4</f>
        <v>FINAL</v>
      </c>
      <c r="I8" s="515" t="str">
        <f>REF!$F$5</f>
        <v>AMENDMENT 1</v>
      </c>
      <c r="J8" s="516" t="str">
        <f>REF!$F$6</f>
        <v>AMENDMENT 2</v>
      </c>
    </row>
    <row r="9" spans="1:10" s="22" customFormat="1" ht="18" customHeight="1">
      <c r="A9" s="517"/>
      <c r="B9" s="928"/>
      <c r="C9" s="928"/>
      <c r="D9" s="929"/>
      <c r="E9" s="518">
        <f>'Form 1'!$C$129</f>
        <v>45838</v>
      </c>
      <c r="F9" s="518">
        <f>'Sch BB-14A'!G9</f>
        <v>46203</v>
      </c>
      <c r="G9" s="519" t="s">
        <v>326</v>
      </c>
      <c r="H9" s="520" t="s">
        <v>326</v>
      </c>
    </row>
    <row r="10" spans="1:10" s="22" customFormat="1" ht="18" customHeight="1" thickBot="1">
      <c r="A10" s="393" t="s">
        <v>396</v>
      </c>
      <c r="B10" s="394"/>
      <c r="C10" s="395"/>
      <c r="D10" s="396" t="s">
        <v>635</v>
      </c>
      <c r="E10" s="397"/>
      <c r="F10" s="397"/>
      <c r="G10" s="397"/>
      <c r="H10" s="21"/>
      <c r="J10" s="398" t="s">
        <v>636</v>
      </c>
    </row>
    <row r="11" spans="1:10" s="22" customFormat="1" ht="18" customHeight="1">
      <c r="A11" s="20"/>
      <c r="B11" s="399" t="s">
        <v>637</v>
      </c>
      <c r="C11" s="33"/>
      <c r="D11" s="400" t="s">
        <v>638</v>
      </c>
      <c r="E11" s="381"/>
      <c r="F11" s="381"/>
      <c r="G11" s="381"/>
      <c r="H11" s="382"/>
      <c r="J11" s="401" t="s">
        <v>639</v>
      </c>
    </row>
    <row r="12" spans="1:10">
      <c r="A12" s="399"/>
      <c r="B12" s="399" t="s">
        <v>640</v>
      </c>
      <c r="C12" s="399"/>
      <c r="D12" s="402" t="s">
        <v>641</v>
      </c>
      <c r="E12" s="383"/>
      <c r="F12" s="383"/>
      <c r="G12" s="383"/>
      <c r="H12" s="384"/>
    </row>
    <row r="13" spans="1:10">
      <c r="A13" s="399"/>
      <c r="B13" s="399"/>
      <c r="C13" s="399"/>
      <c r="D13" s="402"/>
      <c r="E13" s="383"/>
      <c r="F13" s="383"/>
      <c r="G13" s="383"/>
      <c r="H13" s="384"/>
    </row>
    <row r="14" spans="1:10">
      <c r="A14" s="399"/>
      <c r="B14" s="399"/>
      <c r="C14" s="399"/>
      <c r="D14" s="402"/>
      <c r="E14" s="383"/>
      <c r="F14" s="383"/>
      <c r="G14" s="383"/>
      <c r="H14" s="384"/>
    </row>
    <row r="15" spans="1:10">
      <c r="A15" s="399"/>
      <c r="B15" s="399"/>
      <c r="C15" s="399"/>
      <c r="D15" s="402"/>
      <c r="E15" s="383"/>
      <c r="F15" s="383"/>
      <c r="G15" s="383"/>
      <c r="H15" s="384"/>
    </row>
    <row r="16" spans="1:10">
      <c r="A16" s="399"/>
      <c r="B16" s="399"/>
      <c r="C16" s="399"/>
      <c r="D16" s="402"/>
      <c r="E16" s="383"/>
      <c r="F16" s="383"/>
      <c r="G16" s="383"/>
      <c r="H16" s="384"/>
    </row>
    <row r="17" spans="1:10" ht="15" thickBot="1">
      <c r="A17" s="399"/>
      <c r="B17" s="399" t="s">
        <v>336</v>
      </c>
      <c r="C17" s="399"/>
      <c r="D17" s="402" t="s">
        <v>337</v>
      </c>
      <c r="E17" s="389"/>
      <c r="F17" s="390"/>
      <c r="G17" s="390"/>
      <c r="H17" s="391"/>
    </row>
    <row r="18" spans="1:10" ht="15" customHeight="1" thickTop="1">
      <c r="A18" s="399"/>
      <c r="B18" s="399"/>
      <c r="C18" s="403" t="s">
        <v>642</v>
      </c>
      <c r="D18" s="402"/>
      <c r="E18" s="404">
        <f>SUM(E11:E17)</f>
        <v>0</v>
      </c>
      <c r="F18" s="404">
        <f t="shared" ref="F18:H18" si="0">SUM(F11:F17)</f>
        <v>0</v>
      </c>
      <c r="G18" s="404">
        <f t="shared" si="0"/>
        <v>0</v>
      </c>
      <c r="H18" s="404">
        <f t="shared" si="0"/>
        <v>0</v>
      </c>
    </row>
    <row r="19" spans="1:10" ht="15.75" customHeight="1" thickBot="1">
      <c r="A19" s="399"/>
      <c r="B19" s="399" t="s">
        <v>643</v>
      </c>
      <c r="C19" s="399"/>
      <c r="D19" s="402"/>
      <c r="E19" s="389"/>
      <c r="F19" s="390"/>
      <c r="G19" s="390"/>
      <c r="H19" s="391"/>
    </row>
    <row r="20" spans="1:10" s="407" customFormat="1" ht="17.25" customHeight="1" thickTop="1" thickBot="1">
      <c r="A20" s="393"/>
      <c r="B20" s="393"/>
      <c r="C20" s="393" t="s">
        <v>644</v>
      </c>
      <c r="D20" s="405"/>
      <c r="E20" s="406">
        <f>SUM(E18:E19)</f>
        <v>0</v>
      </c>
      <c r="F20" s="406">
        <f t="shared" ref="F20:H20" si="1">SUM(F18:F19)</f>
        <v>0</v>
      </c>
      <c r="G20" s="406">
        <f t="shared" si="1"/>
        <v>0</v>
      </c>
      <c r="H20" s="406">
        <f t="shared" si="1"/>
        <v>0</v>
      </c>
      <c r="J20" s="6"/>
    </row>
    <row r="21" spans="1:10" ht="21" customHeight="1" thickBot="1">
      <c r="A21" s="408"/>
      <c r="B21" s="409" t="s">
        <v>645</v>
      </c>
      <c r="C21" s="408"/>
      <c r="D21" s="410"/>
      <c r="E21" s="411"/>
      <c r="F21" s="411"/>
      <c r="G21" s="411"/>
      <c r="H21" s="23"/>
    </row>
    <row r="22" spans="1:10" ht="18" customHeight="1">
      <c r="A22" s="399"/>
      <c r="B22" s="399" t="s">
        <v>637</v>
      </c>
      <c r="C22" s="399"/>
      <c r="D22" s="402" t="s">
        <v>638</v>
      </c>
      <c r="E22" s="383"/>
      <c r="F22" s="383"/>
      <c r="G22" s="383"/>
      <c r="H22" s="384"/>
    </row>
    <row r="23" spans="1:10">
      <c r="A23" s="399"/>
      <c r="B23" s="399" t="s">
        <v>640</v>
      </c>
      <c r="C23" s="399"/>
      <c r="D23" s="402" t="s">
        <v>641</v>
      </c>
      <c r="E23" s="383"/>
      <c r="F23" s="383"/>
      <c r="G23" s="383"/>
      <c r="H23" s="384"/>
    </row>
    <row r="24" spans="1:10">
      <c r="A24" s="399"/>
      <c r="B24" s="399"/>
      <c r="C24" s="399"/>
      <c r="D24" s="402"/>
      <c r="E24" s="383"/>
      <c r="F24" s="383"/>
      <c r="G24" s="383"/>
      <c r="H24" s="384"/>
    </row>
    <row r="25" spans="1:10">
      <c r="A25" s="399"/>
      <c r="B25" s="399"/>
      <c r="C25" s="399"/>
      <c r="D25" s="402"/>
      <c r="E25" s="383"/>
      <c r="F25" s="383"/>
      <c r="G25" s="383"/>
      <c r="H25" s="384"/>
    </row>
    <row r="26" spans="1:10" ht="14.25" customHeight="1">
      <c r="A26" s="399"/>
      <c r="B26" s="403"/>
      <c r="C26" s="399"/>
      <c r="D26" s="402"/>
      <c r="E26" s="383"/>
      <c r="F26" s="383"/>
      <c r="G26" s="383"/>
      <c r="H26" s="385"/>
    </row>
    <row r="27" spans="1:10" ht="16.5" customHeight="1" thickBot="1">
      <c r="A27" s="399"/>
      <c r="B27" s="399" t="s">
        <v>643</v>
      </c>
      <c r="C27" s="399"/>
      <c r="D27" s="402"/>
      <c r="E27" s="389"/>
      <c r="F27" s="390"/>
      <c r="G27" s="390"/>
      <c r="H27" s="391"/>
    </row>
    <row r="28" spans="1:10" ht="18.75" customHeight="1" thickTop="1" thickBot="1">
      <c r="A28" s="412"/>
      <c r="B28" s="412"/>
      <c r="C28" s="393" t="s">
        <v>646</v>
      </c>
      <c r="D28" s="413"/>
      <c r="E28" s="414">
        <f>SUM(E22:E27)</f>
        <v>0</v>
      </c>
      <c r="F28" s="414">
        <f t="shared" ref="F28:H28" si="2">SUM(F22:F27)</f>
        <v>0</v>
      </c>
      <c r="G28" s="414">
        <f t="shared" si="2"/>
        <v>0</v>
      </c>
      <c r="H28" s="414">
        <f t="shared" si="2"/>
        <v>0</v>
      </c>
    </row>
    <row r="29" spans="1:10" s="407" customFormat="1" ht="22.5" customHeight="1" thickBot="1">
      <c r="A29" s="415"/>
      <c r="B29" s="415" t="s">
        <v>647</v>
      </c>
      <c r="C29" s="415"/>
      <c r="D29" s="416"/>
      <c r="E29" s="417">
        <f>E20+E28</f>
        <v>0</v>
      </c>
      <c r="F29" s="417">
        <f t="shared" ref="F29:H29" si="3">F20+F28</f>
        <v>0</v>
      </c>
      <c r="G29" s="417">
        <f t="shared" si="3"/>
        <v>0</v>
      </c>
      <c r="H29" s="417">
        <f t="shared" si="3"/>
        <v>0</v>
      </c>
    </row>
    <row r="30" spans="1:10" ht="22.5" customHeight="1" thickTop="1" thickBot="1">
      <c r="A30" s="418" t="s">
        <v>396</v>
      </c>
      <c r="B30" s="419"/>
      <c r="C30" s="419"/>
      <c r="D30" s="418" t="s">
        <v>648</v>
      </c>
      <c r="E30" s="420"/>
      <c r="F30" s="421"/>
      <c r="G30" s="421"/>
      <c r="H30" s="422"/>
    </row>
    <row r="31" spans="1:10" ht="18.75" customHeight="1" thickBot="1">
      <c r="A31" s="408"/>
      <c r="B31" s="409" t="s">
        <v>635</v>
      </c>
      <c r="C31" s="408"/>
      <c r="D31" s="410"/>
      <c r="E31" s="411"/>
      <c r="F31" s="411"/>
      <c r="G31" s="411"/>
      <c r="H31" s="23"/>
    </row>
    <row r="32" spans="1:10" ht="16.5" customHeight="1">
      <c r="A32" s="399"/>
      <c r="B32" s="399" t="s">
        <v>649</v>
      </c>
      <c r="C32" s="399"/>
      <c r="D32" s="402" t="s">
        <v>650</v>
      </c>
      <c r="E32" s="383"/>
      <c r="F32" s="383"/>
      <c r="G32" s="383"/>
      <c r="H32" s="384"/>
    </row>
    <row r="33" spans="1:8">
      <c r="B33" s="423" t="s">
        <v>651</v>
      </c>
      <c r="D33" s="11" t="s">
        <v>652</v>
      </c>
      <c r="E33" s="383"/>
      <c r="F33" s="383"/>
      <c r="G33" s="383"/>
      <c r="H33" s="384"/>
    </row>
    <row r="34" spans="1:8" ht="14.25" customHeight="1">
      <c r="A34" s="423"/>
      <c r="B34" s="399"/>
      <c r="C34" s="423"/>
      <c r="D34" s="424"/>
      <c r="E34" s="383"/>
      <c r="F34" s="383"/>
      <c r="G34" s="383"/>
      <c r="H34" s="384"/>
    </row>
    <row r="35" spans="1:8" ht="18" customHeight="1" thickBot="1">
      <c r="A35" s="423"/>
      <c r="B35" s="399"/>
      <c r="C35" s="425" t="s">
        <v>653</v>
      </c>
      <c r="D35" s="426"/>
      <c r="E35" s="389"/>
      <c r="F35" s="390"/>
      <c r="G35" s="390"/>
      <c r="H35" s="391"/>
    </row>
    <row r="36" spans="1:8" ht="16.5" customHeight="1" thickTop="1" thickBot="1">
      <c r="A36" s="412"/>
      <c r="B36" s="412"/>
      <c r="C36" s="393" t="s">
        <v>644</v>
      </c>
      <c r="D36" s="413"/>
      <c r="E36" s="414">
        <f>SUM(E32:E35)</f>
        <v>0</v>
      </c>
      <c r="F36" s="414">
        <f t="shared" ref="F36:H36" si="4">SUM(F32:F35)</f>
        <v>0</v>
      </c>
      <c r="G36" s="414">
        <f t="shared" si="4"/>
        <v>0</v>
      </c>
      <c r="H36" s="414">
        <f t="shared" si="4"/>
        <v>0</v>
      </c>
    </row>
    <row r="37" spans="1:8" ht="18.75" customHeight="1" thickBot="1">
      <c r="A37" s="408"/>
      <c r="B37" s="409" t="s">
        <v>645</v>
      </c>
      <c r="C37" s="408"/>
      <c r="D37" s="410"/>
      <c r="E37" s="427"/>
      <c r="F37" s="411"/>
      <c r="G37" s="411"/>
      <c r="H37" s="23"/>
    </row>
    <row r="38" spans="1:8" ht="16.5" customHeight="1">
      <c r="A38" s="399"/>
      <c r="B38" s="399" t="s">
        <v>649</v>
      </c>
      <c r="C38" s="399"/>
      <c r="D38" s="402" t="s">
        <v>650</v>
      </c>
      <c r="E38" s="386"/>
      <c r="F38" s="383"/>
      <c r="G38" s="383"/>
      <c r="H38" s="384"/>
    </row>
    <row r="39" spans="1:8">
      <c r="A39" s="399"/>
      <c r="B39" s="399" t="s">
        <v>651</v>
      </c>
      <c r="C39" s="399"/>
      <c r="D39" s="424" t="s">
        <v>652</v>
      </c>
      <c r="E39" s="383"/>
      <c r="F39" s="383"/>
      <c r="G39" s="383"/>
      <c r="H39" s="384"/>
    </row>
    <row r="40" spans="1:8">
      <c r="A40" s="399"/>
      <c r="B40" s="399"/>
      <c r="C40" s="399"/>
      <c r="D40" s="402"/>
      <c r="E40" s="383"/>
      <c r="F40" s="383"/>
      <c r="G40" s="383"/>
      <c r="H40" s="384"/>
    </row>
    <row r="41" spans="1:8" ht="15" thickBot="1">
      <c r="A41" s="399"/>
      <c r="B41" s="399"/>
      <c r="C41" s="425" t="s">
        <v>653</v>
      </c>
      <c r="D41" s="426"/>
      <c r="E41" s="389"/>
      <c r="F41" s="390"/>
      <c r="G41" s="390"/>
      <c r="H41" s="391"/>
    </row>
    <row r="42" spans="1:8" ht="15.75" customHeight="1" thickTop="1" thickBot="1">
      <c r="A42" s="412"/>
      <c r="B42" s="393"/>
      <c r="C42" s="393" t="s">
        <v>654</v>
      </c>
      <c r="D42" s="405"/>
      <c r="E42" s="414">
        <f>SUM(E38:E41)</f>
        <v>0</v>
      </c>
      <c r="F42" s="414">
        <f t="shared" ref="F42" si="5">SUM(F38:F41)</f>
        <v>0</v>
      </c>
      <c r="G42" s="414">
        <f t="shared" ref="G42" si="6">SUM(G38:G41)</f>
        <v>0</v>
      </c>
      <c r="H42" s="414">
        <f t="shared" ref="H42" si="7">SUM(H38:H41)</f>
        <v>0</v>
      </c>
    </row>
    <row r="43" spans="1:8" s="407" customFormat="1" ht="22.5" customHeight="1" thickBot="1">
      <c r="A43" s="415"/>
      <c r="B43" s="415" t="s">
        <v>655</v>
      </c>
      <c r="C43" s="415"/>
      <c r="D43" s="416"/>
      <c r="E43" s="417">
        <f>E36+E42</f>
        <v>0</v>
      </c>
      <c r="F43" s="417">
        <f t="shared" ref="F43:H43" si="8">F36+F42</f>
        <v>0</v>
      </c>
      <c r="G43" s="417">
        <f t="shared" si="8"/>
        <v>0</v>
      </c>
      <c r="H43" s="417">
        <f t="shared" si="8"/>
        <v>0</v>
      </c>
    </row>
    <row r="44" spans="1:8" ht="15" thickTop="1">
      <c r="E44" s="23"/>
      <c r="F44" s="23"/>
      <c r="G44" s="23"/>
      <c r="H44" s="23"/>
    </row>
    <row r="45" spans="1:8">
      <c r="E45" s="23"/>
      <c r="F45" s="23"/>
      <c r="G45" s="23"/>
      <c r="H45" s="23"/>
    </row>
    <row r="46" spans="1:8">
      <c r="D46" s="23"/>
      <c r="E46" s="23"/>
      <c r="F46" s="23"/>
      <c r="G46" s="23"/>
      <c r="H46" s="23"/>
    </row>
    <row r="49" spans="1:12" ht="15.75" customHeight="1"/>
    <row r="50" spans="1:12" ht="15.75" customHeight="1"/>
    <row r="51" spans="1:12" ht="18" customHeight="1">
      <c r="E51" s="23"/>
      <c r="F51" s="23"/>
      <c r="G51" s="1"/>
      <c r="L51" s="23"/>
    </row>
    <row r="52" spans="1:12" ht="13.5" customHeight="1"/>
    <row r="53" spans="1:12" ht="15" customHeight="1"/>
    <row r="54" spans="1:12" ht="13.5" customHeight="1"/>
    <row r="56" spans="1:12" ht="15" customHeight="1"/>
    <row r="57" spans="1:12">
      <c r="A57" s="428"/>
      <c r="B57" s="428"/>
    </row>
    <row r="58" spans="1:12">
      <c r="H58" s="757" t="s">
        <v>30</v>
      </c>
    </row>
    <row r="59" spans="1:12">
      <c r="H59" s="159" t="s">
        <v>656</v>
      </c>
    </row>
    <row r="60" spans="1:12" ht="18.75" customHeight="1"/>
    <row r="61" spans="1:12" ht="19.5" customHeight="1"/>
  </sheetData>
  <sheetProtection algorithmName="SHA-512" hashValue="Qz+NiZ2R8o4zpHdp8mfkUUpduaJEMZwNlwwQ9hssaenUAEr3TszhbW6LqsnJqyvDoP+z6/iaeHJ+mHvwGHnRcg==" saltValue="WZq21gp/qZYmdEqmUq3xf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2F53-3985-4CE9-8886-CA530B6C8718}">
  <sheetPr codeName="Sheet25">
    <tabColor rgb="FFFFCCCC"/>
    <pageSetUpPr fitToPage="1"/>
  </sheetPr>
  <dimension ref="A1:L58"/>
  <sheetViews>
    <sheetView topLeftCell="D3" zoomScale="90" zoomScaleNormal="90" workbookViewId="0">
      <selection activeCell="I16" sqref="I16:J16"/>
    </sheetView>
  </sheetViews>
  <sheetFormatPr baseColWidth="10" defaultColWidth="9.1640625" defaultRowHeight="14"/>
  <cols>
    <col min="1" max="1" width="1.6640625" style="19" customWidth="1"/>
    <col min="2" max="2" width="2.6640625" style="19" customWidth="1"/>
    <col min="3" max="3" width="5.83203125" style="19" customWidth="1"/>
    <col min="4" max="4" width="33" style="6" customWidth="1"/>
    <col min="5" max="8" width="17.6640625" style="6" customWidth="1"/>
    <col min="9" max="10" width="18.6640625" style="6" customWidth="1"/>
    <col min="11" max="16384" width="9.1640625" style="6"/>
  </cols>
  <sheetData>
    <row r="1" spans="1:11" ht="19">
      <c r="D1" s="934" t="s">
        <v>657</v>
      </c>
      <c r="E1" s="934"/>
      <c r="F1" s="934"/>
      <c r="G1" s="934"/>
      <c r="H1" s="934"/>
      <c r="I1" s="664"/>
    </row>
    <row r="3" spans="1:11">
      <c r="D3" s="948" t="str">
        <f>'Sch 1'!$B$7</f>
        <v>Democracy Prep Agassi Campus</v>
      </c>
      <c r="E3" s="948"/>
      <c r="F3" s="948"/>
      <c r="G3" s="948"/>
      <c r="H3" s="948"/>
    </row>
    <row r="5" spans="1:11">
      <c r="A5" s="502"/>
      <c r="B5" s="502"/>
      <c r="C5" s="502"/>
      <c r="D5" s="503"/>
      <c r="E5" s="504">
        <v>-1</v>
      </c>
      <c r="F5" s="505">
        <v>-2</v>
      </c>
      <c r="G5" s="506">
        <v>-3</v>
      </c>
      <c r="H5" s="506">
        <v>-4</v>
      </c>
      <c r="I5" s="506">
        <v>-5</v>
      </c>
      <c r="J5" s="506">
        <v>-6</v>
      </c>
    </row>
    <row r="6" spans="1:11">
      <c r="A6" s="507"/>
      <c r="B6" s="507"/>
      <c r="C6" s="507"/>
      <c r="D6" s="508"/>
      <c r="E6" s="508"/>
      <c r="F6" s="509" t="s">
        <v>83</v>
      </c>
      <c r="G6" s="946" t="str">
        <f>"BUDGET YEAR ENDING "&amp;TEXT('Form 1'!$C$138,"mm/dd/yy")</f>
        <v>BUDGET YEAR ENDING 06/30/27</v>
      </c>
      <c r="H6" s="947"/>
      <c r="I6" s="947"/>
      <c r="J6" s="947"/>
    </row>
    <row r="7" spans="1:11" ht="15">
      <c r="A7" s="507"/>
      <c r="B7" s="507"/>
      <c r="C7" s="507"/>
      <c r="D7" s="508"/>
      <c r="E7" s="510" t="s">
        <v>323</v>
      </c>
      <c r="F7" s="510" t="s">
        <v>324</v>
      </c>
      <c r="G7" s="511"/>
      <c r="H7" s="512"/>
      <c r="I7" s="511"/>
      <c r="J7" s="511"/>
    </row>
    <row r="8" spans="1:11" ht="16">
      <c r="A8" s="665" t="s">
        <v>658</v>
      </c>
      <c r="B8" s="513"/>
      <c r="C8" s="514"/>
      <c r="D8" s="514"/>
      <c r="E8" s="510" t="s">
        <v>325</v>
      </c>
      <c r="F8" s="510" t="s">
        <v>325</v>
      </c>
      <c r="G8" s="515" t="str">
        <f>REF!$F$3</f>
        <v>TENTATIVE</v>
      </c>
      <c r="H8" s="516" t="str">
        <f>REF!$F$4</f>
        <v>FINAL</v>
      </c>
      <c r="I8" s="515" t="str">
        <f>REF!$F$5</f>
        <v>AMENDMENT 1</v>
      </c>
      <c r="J8" s="515" t="str">
        <f>REF!$F$6</f>
        <v>AMENDMENT 2</v>
      </c>
    </row>
    <row r="9" spans="1:11" s="22" customFormat="1" ht="18" customHeight="1">
      <c r="A9" s="517"/>
      <c r="B9" s="928"/>
      <c r="C9" s="928"/>
      <c r="D9" s="929"/>
      <c r="E9" s="518">
        <f>'Form 1'!$C$129</f>
        <v>45838</v>
      </c>
      <c r="F9" s="518">
        <f>'Form 1'!$C$133</f>
        <v>46203</v>
      </c>
      <c r="G9" s="519" t="s">
        <v>326</v>
      </c>
      <c r="H9" s="520" t="s">
        <v>326</v>
      </c>
      <c r="I9" s="519"/>
      <c r="J9" s="519"/>
    </row>
    <row r="10" spans="1:11" ht="18.75" customHeight="1">
      <c r="A10" s="559"/>
      <c r="B10" s="403" t="s">
        <v>659</v>
      </c>
      <c r="C10" s="560"/>
      <c r="D10" s="578"/>
      <c r="E10" s="411"/>
      <c r="F10" s="411"/>
      <c r="G10" s="411"/>
      <c r="H10" s="411"/>
      <c r="I10" s="411"/>
      <c r="J10" s="411"/>
      <c r="K10" s="398" t="s">
        <v>660</v>
      </c>
    </row>
    <row r="11" spans="1:11" ht="15.75" customHeight="1">
      <c r="A11" s="399"/>
      <c r="B11" s="399"/>
      <c r="C11" s="399" t="s">
        <v>661</v>
      </c>
      <c r="D11" s="402"/>
      <c r="E11" s="617"/>
      <c r="F11" s="617"/>
      <c r="G11" s="617"/>
      <c r="H11" s="617"/>
      <c r="I11" s="617"/>
      <c r="J11" s="617"/>
      <c r="K11" s="540" t="s">
        <v>662</v>
      </c>
    </row>
    <row r="12" spans="1:11">
      <c r="B12" s="19" t="s">
        <v>338</v>
      </c>
      <c r="C12" s="399"/>
      <c r="D12" s="402" t="s">
        <v>663</v>
      </c>
      <c r="E12" s="383"/>
      <c r="F12" s="383"/>
      <c r="G12" s="383"/>
      <c r="H12" s="383"/>
      <c r="I12" s="383"/>
      <c r="J12" s="383"/>
      <c r="K12" s="540" t="s">
        <v>664</v>
      </c>
    </row>
    <row r="13" spans="1:11">
      <c r="A13" s="14"/>
      <c r="B13" s="14"/>
      <c r="C13" s="538"/>
      <c r="D13" s="529"/>
      <c r="E13" s="383"/>
      <c r="F13" s="383"/>
      <c r="G13" s="383"/>
      <c r="H13" s="383"/>
      <c r="I13" s="383"/>
      <c r="J13" s="383"/>
      <c r="K13" s="540" t="s">
        <v>665</v>
      </c>
    </row>
    <row r="14" spans="1:11">
      <c r="C14" s="538"/>
      <c r="D14" s="529"/>
      <c r="E14" s="383"/>
      <c r="F14" s="383"/>
      <c r="G14" s="383"/>
      <c r="H14" s="383"/>
      <c r="I14" s="383"/>
      <c r="J14" s="383"/>
    </row>
    <row r="15" spans="1:11">
      <c r="A15" s="399"/>
      <c r="B15" s="399"/>
      <c r="C15" s="538"/>
      <c r="D15" s="529"/>
      <c r="E15" s="383"/>
      <c r="F15" s="383"/>
      <c r="G15" s="383"/>
      <c r="H15" s="383"/>
      <c r="I15" s="383"/>
      <c r="J15" s="383"/>
    </row>
    <row r="16" spans="1:11" s="407" customFormat="1" ht="18.75" customHeight="1">
      <c r="A16" s="403"/>
      <c r="B16" s="403"/>
      <c r="C16" s="403" t="s">
        <v>666</v>
      </c>
      <c r="D16" s="551" t="s">
        <v>667</v>
      </c>
      <c r="E16" s="666">
        <f>SUM(E12:E15)</f>
        <v>0</v>
      </c>
      <c r="F16" s="666">
        <f t="shared" ref="F16:J16" si="0">SUM(F12:F15)</f>
        <v>0</v>
      </c>
      <c r="G16" s="666">
        <f t="shared" si="0"/>
        <v>0</v>
      </c>
      <c r="H16" s="666">
        <f t="shared" si="0"/>
        <v>0</v>
      </c>
      <c r="I16" s="666">
        <f t="shared" si="0"/>
        <v>0</v>
      </c>
      <c r="J16" s="666">
        <f t="shared" si="0"/>
        <v>0</v>
      </c>
    </row>
    <row r="17" spans="1:10" ht="18" customHeight="1">
      <c r="A17" s="399"/>
      <c r="B17" s="403" t="s">
        <v>668</v>
      </c>
      <c r="D17" s="560"/>
      <c r="E17" s="667"/>
      <c r="F17" s="667"/>
      <c r="G17" s="667"/>
      <c r="H17" s="667"/>
      <c r="I17" s="667"/>
      <c r="J17" s="667"/>
    </row>
    <row r="18" spans="1:10" ht="15.75" customHeight="1">
      <c r="A18" s="399"/>
      <c r="B18" s="399" t="s">
        <v>147</v>
      </c>
      <c r="C18" s="423"/>
      <c r="D18" s="402" t="s">
        <v>437</v>
      </c>
      <c r="E18" s="383"/>
      <c r="F18" s="383"/>
      <c r="G18" s="383"/>
      <c r="H18" s="383"/>
      <c r="I18" s="383"/>
      <c r="J18" s="383"/>
    </row>
    <row r="19" spans="1:10">
      <c r="A19" s="399"/>
      <c r="B19" s="399" t="s">
        <v>438</v>
      </c>
      <c r="C19" s="423"/>
      <c r="D19" s="402" t="s">
        <v>439</v>
      </c>
      <c r="E19" s="383"/>
      <c r="F19" s="383"/>
      <c r="G19" s="383"/>
      <c r="H19" s="383"/>
      <c r="I19" s="383"/>
      <c r="J19" s="383"/>
    </row>
    <row r="20" spans="1:10">
      <c r="A20" s="399"/>
      <c r="B20" s="399" t="s">
        <v>669</v>
      </c>
      <c r="C20" s="399"/>
      <c r="D20" s="402" t="s">
        <v>670</v>
      </c>
      <c r="E20" s="383"/>
      <c r="F20" s="383"/>
      <c r="G20" s="383"/>
      <c r="H20" s="383"/>
      <c r="I20" s="383"/>
      <c r="J20" s="383"/>
    </row>
    <row r="21" spans="1:10">
      <c r="A21" s="399"/>
      <c r="B21" s="399" t="s">
        <v>441</v>
      </c>
      <c r="C21" s="399"/>
      <c r="D21" s="402" t="s">
        <v>442</v>
      </c>
      <c r="E21" s="383"/>
      <c r="F21" s="383"/>
      <c r="G21" s="383"/>
      <c r="H21" s="383"/>
      <c r="I21" s="383"/>
      <c r="J21" s="383"/>
    </row>
    <row r="22" spans="1:10">
      <c r="A22" s="399"/>
      <c r="B22" s="399" t="s">
        <v>671</v>
      </c>
      <c r="C22" s="399"/>
      <c r="D22" s="402" t="s">
        <v>672</v>
      </c>
      <c r="E22" s="383"/>
      <c r="F22" s="383"/>
      <c r="G22" s="383"/>
      <c r="H22" s="383"/>
      <c r="I22" s="383"/>
      <c r="J22" s="383"/>
    </row>
    <row r="23" spans="1:10">
      <c r="A23" s="399"/>
      <c r="B23" s="399" t="s">
        <v>673</v>
      </c>
      <c r="C23" s="399"/>
      <c r="D23" s="402" t="s">
        <v>674</v>
      </c>
      <c r="E23" s="383"/>
      <c r="F23" s="383"/>
      <c r="G23" s="383"/>
      <c r="H23" s="383"/>
      <c r="I23" s="383"/>
      <c r="J23" s="383"/>
    </row>
    <row r="24" spans="1:10" s="407" customFormat="1" ht="18.75" customHeight="1">
      <c r="A24" s="403"/>
      <c r="B24" s="403"/>
      <c r="C24" s="403" t="s">
        <v>675</v>
      </c>
      <c r="D24" s="551" t="s">
        <v>676</v>
      </c>
      <c r="E24" s="666">
        <f>SUM(E18:E23)</f>
        <v>0</v>
      </c>
      <c r="F24" s="666">
        <f t="shared" ref="F24:H24" si="1">SUM(F18:F23)</f>
        <v>0</v>
      </c>
      <c r="G24" s="666">
        <f t="shared" si="1"/>
        <v>0</v>
      </c>
      <c r="H24" s="666">
        <f t="shared" si="1"/>
        <v>0</v>
      </c>
      <c r="I24" s="666">
        <f t="shared" ref="I24:J24" si="2">SUM(I18:I23)</f>
        <v>0</v>
      </c>
      <c r="J24" s="666">
        <f t="shared" si="2"/>
        <v>0</v>
      </c>
    </row>
    <row r="25" spans="1:10">
      <c r="A25" s="399"/>
      <c r="B25" s="399"/>
      <c r="C25" s="399"/>
      <c r="D25" s="402"/>
      <c r="E25" s="617"/>
      <c r="F25" s="617"/>
      <c r="G25" s="617"/>
      <c r="H25" s="617"/>
      <c r="I25" s="617"/>
      <c r="J25" s="617"/>
    </row>
    <row r="26" spans="1:10" s="407" customFormat="1" ht="20.25" customHeight="1" thickBot="1">
      <c r="A26" s="393"/>
      <c r="B26" s="393" t="s">
        <v>677</v>
      </c>
      <c r="C26" s="393"/>
      <c r="D26" s="405"/>
      <c r="E26" s="668">
        <f>-E16-E24</f>
        <v>0</v>
      </c>
      <c r="F26" s="668">
        <f t="shared" ref="F26:H26" si="3">-F16-F24</f>
        <v>0</v>
      </c>
      <c r="G26" s="668">
        <f t="shared" si="3"/>
        <v>0</v>
      </c>
      <c r="H26" s="668">
        <f t="shared" si="3"/>
        <v>0</v>
      </c>
      <c r="I26" s="668">
        <f t="shared" ref="I26:J26" si="4">-I16-I24</f>
        <v>0</v>
      </c>
      <c r="J26" s="668">
        <f t="shared" si="4"/>
        <v>0</v>
      </c>
    </row>
    <row r="27" spans="1:10" ht="18.75" customHeight="1">
      <c r="A27" s="403"/>
      <c r="B27" s="614" t="s">
        <v>678</v>
      </c>
      <c r="C27" s="669"/>
      <c r="D27" s="670"/>
      <c r="E27" s="411"/>
      <c r="F27" s="411"/>
      <c r="G27" s="411"/>
      <c r="H27" s="411"/>
      <c r="I27" s="411"/>
      <c r="J27" s="411"/>
    </row>
    <row r="28" spans="1:10" ht="15.75" customHeight="1">
      <c r="A28" s="423"/>
      <c r="B28" s="399" t="s">
        <v>679</v>
      </c>
      <c r="C28" s="403"/>
      <c r="D28" s="402" t="s">
        <v>680</v>
      </c>
      <c r="E28" s="383"/>
      <c r="F28" s="383"/>
      <c r="G28" s="383"/>
      <c r="H28" s="383"/>
      <c r="I28" s="383"/>
      <c r="J28" s="383"/>
    </row>
    <row r="29" spans="1:10">
      <c r="A29" s="399"/>
      <c r="B29" s="399"/>
      <c r="C29" s="399" t="s">
        <v>681</v>
      </c>
      <c r="D29" s="402"/>
      <c r="E29" s="383"/>
      <c r="F29" s="383"/>
      <c r="G29" s="383"/>
      <c r="H29" s="383"/>
      <c r="I29" s="383"/>
      <c r="J29" s="383"/>
    </row>
    <row r="30" spans="1:10">
      <c r="A30" s="399"/>
      <c r="B30" s="399" t="s">
        <v>355</v>
      </c>
      <c r="C30" s="399"/>
      <c r="D30" s="402" t="s">
        <v>682</v>
      </c>
      <c r="E30" s="387"/>
      <c r="F30" s="388"/>
      <c r="G30" s="388"/>
      <c r="H30" s="388"/>
      <c r="I30" s="388"/>
      <c r="J30" s="388"/>
    </row>
    <row r="31" spans="1:10">
      <c r="A31" s="399"/>
      <c r="B31" s="399" t="s">
        <v>379</v>
      </c>
      <c r="C31" s="399"/>
      <c r="D31" s="402" t="s">
        <v>683</v>
      </c>
      <c r="E31" s="383"/>
      <c r="F31" s="383"/>
      <c r="G31" s="383"/>
      <c r="H31" s="383"/>
      <c r="I31" s="383"/>
      <c r="J31" s="383"/>
    </row>
    <row r="32" spans="1:10" s="407" customFormat="1" ht="16.5" customHeight="1">
      <c r="A32" s="559"/>
      <c r="B32" s="403"/>
      <c r="C32" s="403" t="s">
        <v>684</v>
      </c>
      <c r="D32" s="551" t="s">
        <v>685</v>
      </c>
      <c r="E32" s="671">
        <f>SUM(E28:E31)</f>
        <v>0</v>
      </c>
      <c r="F32" s="671">
        <f t="shared" ref="F32:J32" si="5">SUM(F28:F31)</f>
        <v>0</v>
      </c>
      <c r="G32" s="671">
        <f t="shared" si="5"/>
        <v>0</v>
      </c>
      <c r="H32" s="671">
        <f t="shared" si="5"/>
        <v>0</v>
      </c>
      <c r="I32" s="671">
        <f t="shared" si="5"/>
        <v>0</v>
      </c>
      <c r="J32" s="671">
        <f t="shared" si="5"/>
        <v>0</v>
      </c>
    </row>
    <row r="33" spans="1:12" ht="16.5" customHeight="1">
      <c r="A33" s="399"/>
      <c r="B33" s="403" t="s">
        <v>686</v>
      </c>
      <c r="C33" s="423"/>
      <c r="D33" s="551"/>
      <c r="E33" s="411"/>
      <c r="F33" s="411"/>
      <c r="G33" s="411"/>
      <c r="H33" s="411"/>
      <c r="I33" s="411"/>
      <c r="J33" s="411"/>
    </row>
    <row r="34" spans="1:12" ht="16.5" customHeight="1">
      <c r="A34" s="399"/>
      <c r="B34" s="399" t="s">
        <v>651</v>
      </c>
      <c r="C34" s="399"/>
      <c r="D34" s="402" t="s">
        <v>687</v>
      </c>
      <c r="E34" s="383"/>
      <c r="F34" s="383"/>
      <c r="G34" s="383"/>
      <c r="H34" s="383"/>
      <c r="I34" s="383"/>
      <c r="J34" s="383"/>
    </row>
    <row r="35" spans="1:12">
      <c r="A35" s="399"/>
      <c r="B35" s="399"/>
      <c r="C35" s="399" t="s">
        <v>688</v>
      </c>
      <c r="D35" s="402"/>
      <c r="E35" s="383"/>
      <c r="F35" s="383"/>
      <c r="G35" s="383"/>
      <c r="H35" s="383"/>
      <c r="I35" s="383"/>
      <c r="J35" s="383"/>
    </row>
    <row r="36" spans="1:12" s="407" customFormat="1" ht="18.75" customHeight="1">
      <c r="A36" s="403"/>
      <c r="B36" s="403"/>
      <c r="C36" s="403" t="s">
        <v>689</v>
      </c>
      <c r="D36" s="551" t="s">
        <v>690</v>
      </c>
      <c r="E36" s="666">
        <f>SUM(E34:E35)</f>
        <v>0</v>
      </c>
      <c r="F36" s="666">
        <f t="shared" ref="F36:J36" si="6">SUM(F34:F35)</f>
        <v>0</v>
      </c>
      <c r="G36" s="666">
        <f t="shared" si="6"/>
        <v>0</v>
      </c>
      <c r="H36" s="666">
        <f t="shared" si="6"/>
        <v>0</v>
      </c>
      <c r="I36" s="666">
        <f t="shared" si="6"/>
        <v>0</v>
      </c>
      <c r="J36" s="666">
        <f t="shared" si="6"/>
        <v>0</v>
      </c>
    </row>
    <row r="37" spans="1:12" ht="16.5" customHeight="1">
      <c r="A37" s="399"/>
      <c r="B37" s="403" t="s">
        <v>691</v>
      </c>
      <c r="C37" s="399"/>
      <c r="D37" s="402"/>
      <c r="E37" s="411"/>
      <c r="F37" s="411"/>
      <c r="G37" s="411"/>
      <c r="H37" s="411"/>
      <c r="I37" s="411"/>
      <c r="J37" s="411"/>
    </row>
    <row r="38" spans="1:12">
      <c r="A38" s="399"/>
      <c r="B38" s="399" t="s">
        <v>404</v>
      </c>
      <c r="C38" s="399"/>
      <c r="D38" s="402" t="s">
        <v>692</v>
      </c>
      <c r="E38" s="383"/>
      <c r="F38" s="383"/>
      <c r="G38" s="383"/>
      <c r="H38" s="383"/>
      <c r="I38" s="383"/>
      <c r="J38" s="383"/>
    </row>
    <row r="39" spans="1:12">
      <c r="A39" s="399"/>
      <c r="B39" s="399" t="s">
        <v>478</v>
      </c>
      <c r="C39" s="399"/>
      <c r="D39" s="402" t="s">
        <v>693</v>
      </c>
      <c r="E39" s="383"/>
      <c r="F39" s="383"/>
      <c r="G39" s="383"/>
      <c r="H39" s="383"/>
      <c r="I39" s="383"/>
      <c r="J39" s="383"/>
      <c r="L39" s="23"/>
    </row>
    <row r="40" spans="1:12" s="407" customFormat="1" ht="16.5" customHeight="1" thickBot="1">
      <c r="A40" s="442"/>
      <c r="B40" s="442"/>
      <c r="C40" s="442" t="s">
        <v>694</v>
      </c>
      <c r="D40" s="587" t="s">
        <v>695</v>
      </c>
      <c r="E40" s="672">
        <f>E38-E39</f>
        <v>0</v>
      </c>
      <c r="F40" s="672">
        <f t="shared" ref="F40:H40" si="7">F38-F39</f>
        <v>0</v>
      </c>
      <c r="G40" s="672">
        <f t="shared" si="7"/>
        <v>0</v>
      </c>
      <c r="H40" s="672">
        <f t="shared" si="7"/>
        <v>0</v>
      </c>
      <c r="I40" s="672">
        <f t="shared" ref="I40:J40" si="8">I38-I39</f>
        <v>0</v>
      </c>
      <c r="J40" s="672">
        <f t="shared" si="8"/>
        <v>0</v>
      </c>
    </row>
    <row r="41" spans="1:12" s="407" customFormat="1" ht="24.75" customHeight="1" thickTop="1" thickBot="1">
      <c r="A41" s="415"/>
      <c r="B41" s="415"/>
      <c r="C41" s="415" t="s">
        <v>696</v>
      </c>
      <c r="D41" s="416" t="s">
        <v>697</v>
      </c>
      <c r="E41" s="673">
        <f>E26+E32-E36+E40</f>
        <v>0</v>
      </c>
      <c r="F41" s="673">
        <f t="shared" ref="F41:H41" si="9">F26+F32-F36+F40</f>
        <v>0</v>
      </c>
      <c r="G41" s="673">
        <f t="shared" si="9"/>
        <v>0</v>
      </c>
      <c r="H41" s="673">
        <f t="shared" si="9"/>
        <v>0</v>
      </c>
      <c r="I41" s="673">
        <f t="shared" ref="I41:J41" si="10">I26+I32-I36+I40</f>
        <v>0</v>
      </c>
      <c r="J41" s="673">
        <f t="shared" si="10"/>
        <v>0</v>
      </c>
    </row>
    <row r="42" spans="1:12" ht="21.75" customHeight="1" thickTop="1">
      <c r="A42" s="399"/>
      <c r="B42" s="403" t="s">
        <v>698</v>
      </c>
      <c r="C42" s="399"/>
      <c r="D42" s="402"/>
      <c r="E42" s="674"/>
      <c r="F42" s="11"/>
      <c r="G42" s="11"/>
      <c r="H42" s="11"/>
      <c r="I42" s="11"/>
      <c r="J42" s="11"/>
    </row>
    <row r="43" spans="1:12" ht="18.75" customHeight="1">
      <c r="A43" s="399"/>
      <c r="B43" s="399"/>
      <c r="C43" s="399" t="s">
        <v>699</v>
      </c>
      <c r="D43" s="402"/>
      <c r="E43" s="535"/>
      <c r="F43" s="535"/>
      <c r="G43" s="535"/>
      <c r="H43" s="535"/>
      <c r="I43" s="535"/>
      <c r="J43" s="535"/>
    </row>
    <row r="44" spans="1:12" ht="21" customHeight="1" thickBot="1">
      <c r="A44" s="442"/>
      <c r="B44" s="443"/>
      <c r="C44" s="443" t="s">
        <v>700</v>
      </c>
      <c r="D44" s="444"/>
      <c r="E44" s="536"/>
      <c r="F44" s="537"/>
      <c r="G44" s="537"/>
      <c r="H44" s="537"/>
      <c r="I44" s="537"/>
      <c r="J44" s="537"/>
    </row>
    <row r="45" spans="1:12" ht="15" thickTop="1"/>
    <row r="46" spans="1:12">
      <c r="A46" s="6"/>
      <c r="B46" s="6"/>
      <c r="C46" s="6"/>
    </row>
    <row r="47" spans="1:12">
      <c r="A47" s="6"/>
      <c r="B47" s="6"/>
      <c r="C47" s="6"/>
    </row>
    <row r="48" spans="1:12" ht="13.5" customHeight="1">
      <c r="A48" s="6"/>
      <c r="B48" s="6"/>
      <c r="C48" s="6"/>
    </row>
    <row r="49" spans="1:8" ht="15" customHeight="1">
      <c r="A49" s="6"/>
      <c r="B49" s="6"/>
      <c r="C49" s="6"/>
    </row>
    <row r="50" spans="1:8">
      <c r="A50" s="781" t="s">
        <v>701</v>
      </c>
    </row>
    <row r="57" spans="1:8">
      <c r="H57" s="757" t="s">
        <v>30</v>
      </c>
    </row>
    <row r="58" spans="1:8">
      <c r="H58" s="159" t="s">
        <v>702</v>
      </c>
    </row>
  </sheetData>
  <sheetProtection algorithmName="SHA-512" hashValue="PEPGqVX+xcvioK94X1L1IftpK3fd2Xh44MWiTUNU4v42bllEqGP4XvvK8LSrdf8PCZOJf8djM3SK4zUccQYAsg==" saltValue="wF2IKh6WYWeu5mNVcU+/2w==" spinCount="100000" sheet="1" objects="1" scenarios="1"/>
  <mergeCells count="4">
    <mergeCell ref="B9:D9"/>
    <mergeCell ref="D3:H3"/>
    <mergeCell ref="D1:H1"/>
    <mergeCell ref="G6:J6"/>
  </mergeCells>
  <phoneticPr fontId="0" type="noConversion"/>
  <pageMargins left="0.25" right="0.25" top="0.75" bottom="0.75" header="0.3" footer="0.3"/>
  <pageSetup scale="90" orientation="portrait" r:id="rId1"/>
  <headerFooter alignWithMargins="0">
    <oddFooter>&amp;C&amp;8Last Revised &amp;D</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3795-79DB-4525-9095-01197095153D}">
  <sheetPr codeName="Sheet26">
    <tabColor rgb="FFFFCCCC"/>
    <pageSetUpPr fitToPage="1"/>
  </sheetPr>
  <dimension ref="A1:L59"/>
  <sheetViews>
    <sheetView zoomScale="90" zoomScaleNormal="90" workbookViewId="0">
      <selection activeCell="I42" sqref="I42"/>
    </sheetView>
  </sheetViews>
  <sheetFormatPr baseColWidth="10" defaultColWidth="9.1640625" defaultRowHeight="13"/>
  <cols>
    <col min="1" max="1" width="3.33203125" style="13" customWidth="1"/>
    <col min="2" max="2" width="2.6640625" style="13" customWidth="1"/>
    <col min="3" max="3" width="4.6640625" style="13" customWidth="1"/>
    <col min="4" max="4" width="31" style="12" customWidth="1"/>
    <col min="5" max="8" width="17.6640625" style="12" customWidth="1"/>
    <col min="9" max="10" width="18" style="12" customWidth="1"/>
    <col min="11" max="16384" width="9.1640625" style="12"/>
  </cols>
  <sheetData>
    <row r="1" spans="1:11" ht="19">
      <c r="A1" s="781"/>
      <c r="B1" s="781"/>
      <c r="C1" s="781"/>
      <c r="D1" s="934" t="s">
        <v>657</v>
      </c>
      <c r="E1" s="934"/>
      <c r="F1" s="934"/>
      <c r="G1" s="934"/>
      <c r="H1" s="934"/>
      <c r="I1" s="780"/>
      <c r="J1" s="780"/>
      <c r="K1" s="780"/>
    </row>
    <row r="2" spans="1:11" ht="14">
      <c r="A2" s="781"/>
      <c r="B2" s="781"/>
      <c r="C2" s="781"/>
      <c r="D2" s="6"/>
      <c r="E2" s="6"/>
      <c r="F2" s="6"/>
      <c r="G2" s="6"/>
      <c r="H2" s="6"/>
      <c r="I2" s="780"/>
      <c r="J2" s="780"/>
      <c r="K2" s="780"/>
    </row>
    <row r="3" spans="1:11" ht="14">
      <c r="A3" s="781"/>
      <c r="B3" s="781"/>
      <c r="C3" s="781"/>
      <c r="D3" s="948" t="str">
        <f>'Sch 1'!$B$7</f>
        <v>Democracy Prep Agassi Campus</v>
      </c>
      <c r="E3" s="948"/>
      <c r="F3" s="948"/>
      <c r="G3" s="948"/>
      <c r="H3" s="948"/>
      <c r="I3" s="780"/>
      <c r="J3" s="780"/>
      <c r="K3" s="780"/>
    </row>
    <row r="5" spans="1:11">
      <c r="A5" s="794"/>
      <c r="B5" s="794"/>
      <c r="C5" s="794"/>
      <c r="D5" s="795"/>
      <c r="E5" s="675">
        <v>-1</v>
      </c>
      <c r="F5" s="676">
        <v>-2</v>
      </c>
      <c r="G5" s="677">
        <v>-3</v>
      </c>
      <c r="H5" s="677">
        <v>-4</v>
      </c>
      <c r="I5" s="677">
        <v>-5</v>
      </c>
      <c r="J5" s="677">
        <v>-6</v>
      </c>
      <c r="K5" s="780"/>
    </row>
    <row r="6" spans="1:11" s="6" customFormat="1" ht="14">
      <c r="A6" s="678"/>
      <c r="B6" s="678"/>
      <c r="C6" s="678"/>
      <c r="D6" s="679"/>
      <c r="E6" s="508"/>
      <c r="F6" s="509" t="s">
        <v>83</v>
      </c>
      <c r="G6" s="946" t="str">
        <f>"BUDGET YEAR ENDING "&amp;TEXT('Form 1'!$C$138,"mm/dd/yy")</f>
        <v>BUDGET YEAR ENDING 06/30/27</v>
      </c>
      <c r="H6" s="947"/>
      <c r="I6" s="946" t="str">
        <f>"BUDGET YEAR ENDING "&amp;TEXT('Form 1'!$C$138,"mm/dd/yy")</f>
        <v>BUDGET YEAR ENDING 06/30/27</v>
      </c>
      <c r="J6" s="947"/>
    </row>
    <row r="7" spans="1:11" s="6" customFormat="1" ht="15">
      <c r="A7" s="678"/>
      <c r="B7" s="678"/>
      <c r="C7" s="678"/>
      <c r="D7" s="679"/>
      <c r="E7" s="510" t="s">
        <v>323</v>
      </c>
      <c r="F7" s="510" t="s">
        <v>324</v>
      </c>
      <c r="G7" s="511"/>
      <c r="H7" s="511"/>
      <c r="I7" s="511"/>
      <c r="J7" s="511"/>
    </row>
    <row r="8" spans="1:11" s="6" customFormat="1" ht="16">
      <c r="A8" s="665" t="s">
        <v>658</v>
      </c>
      <c r="B8" s="680"/>
      <c r="C8" s="681"/>
      <c r="D8" s="682"/>
      <c r="E8" s="510" t="s">
        <v>325</v>
      </c>
      <c r="F8" s="510" t="s">
        <v>325</v>
      </c>
      <c r="G8" s="515" t="str">
        <f>REF!$F$3</f>
        <v>TENTATIVE</v>
      </c>
      <c r="H8" s="515" t="str">
        <f>REF!$F$4</f>
        <v>FINAL</v>
      </c>
      <c r="I8" s="515" t="str">
        <f>REF!$F$5</f>
        <v>AMENDMENT 1</v>
      </c>
      <c r="J8" s="515" t="str">
        <f>REF!$F$6</f>
        <v>AMENDMENT 2</v>
      </c>
    </row>
    <row r="9" spans="1:11" s="22" customFormat="1" ht="18" customHeight="1">
      <c r="A9" s="683"/>
      <c r="B9" s="963"/>
      <c r="C9" s="963"/>
      <c r="D9" s="964"/>
      <c r="E9" s="518">
        <f>'Form 1'!$C$129</f>
        <v>45838</v>
      </c>
      <c r="F9" s="518">
        <f>'Form 1'!$C$133</f>
        <v>46203</v>
      </c>
      <c r="G9" s="519" t="s">
        <v>326</v>
      </c>
      <c r="H9" s="519" t="s">
        <v>326</v>
      </c>
      <c r="I9" s="519"/>
      <c r="J9" s="519"/>
    </row>
    <row r="10" spans="1:11" ht="25.5" customHeight="1">
      <c r="A10" s="684" t="s">
        <v>703</v>
      </c>
      <c r="B10" s="955" t="s">
        <v>704</v>
      </c>
      <c r="C10" s="956"/>
      <c r="D10" s="957"/>
      <c r="E10" s="796"/>
      <c r="F10" s="796"/>
      <c r="G10" s="796"/>
      <c r="H10" s="796"/>
      <c r="I10" s="796"/>
      <c r="J10" s="796"/>
      <c r="K10" s="398" t="s">
        <v>705</v>
      </c>
    </row>
    <row r="11" spans="1:11" ht="14">
      <c r="A11" s="798"/>
      <c r="B11" s="798"/>
      <c r="C11" s="539"/>
      <c r="D11" s="799"/>
      <c r="E11" s="800"/>
      <c r="F11" s="800"/>
      <c r="G11" s="800"/>
      <c r="H11" s="800"/>
      <c r="I11" s="800"/>
      <c r="J11" s="800"/>
      <c r="K11" s="540" t="s">
        <v>662</v>
      </c>
    </row>
    <row r="12" spans="1:11" ht="14">
      <c r="A12" s="781"/>
      <c r="B12" s="781"/>
      <c r="C12" s="801"/>
      <c r="D12" s="799"/>
      <c r="E12" s="800"/>
      <c r="F12" s="800"/>
      <c r="G12" s="800"/>
      <c r="H12" s="800"/>
      <c r="I12" s="800"/>
      <c r="J12" s="800"/>
      <c r="K12" s="540" t="s">
        <v>664</v>
      </c>
    </row>
    <row r="13" spans="1:11" ht="14">
      <c r="A13" s="781"/>
      <c r="B13" s="781"/>
      <c r="C13" s="801"/>
      <c r="D13" s="799"/>
      <c r="E13" s="800"/>
      <c r="F13" s="800"/>
      <c r="G13" s="800"/>
      <c r="H13" s="800"/>
      <c r="I13" s="800"/>
      <c r="J13" s="800"/>
      <c r="K13" s="540" t="s">
        <v>665</v>
      </c>
    </row>
    <row r="14" spans="1:11">
      <c r="A14" s="781"/>
      <c r="B14" s="781"/>
      <c r="C14" s="801"/>
      <c r="D14" s="799"/>
      <c r="E14" s="800"/>
      <c r="F14" s="800"/>
      <c r="G14" s="800"/>
      <c r="H14" s="800"/>
      <c r="I14" s="800"/>
      <c r="J14" s="800"/>
      <c r="K14" s="780"/>
    </row>
    <row r="15" spans="1:11">
      <c r="A15" s="781"/>
      <c r="B15" s="781"/>
      <c r="C15" s="801"/>
      <c r="D15" s="799"/>
      <c r="E15" s="800"/>
      <c r="F15" s="800"/>
      <c r="G15" s="800"/>
      <c r="H15" s="800"/>
      <c r="I15" s="800"/>
      <c r="J15" s="800"/>
      <c r="K15" s="780"/>
    </row>
    <row r="16" spans="1:11">
      <c r="A16" s="802"/>
      <c r="B16" s="802"/>
      <c r="C16" s="801"/>
      <c r="D16" s="799"/>
      <c r="E16" s="800"/>
      <c r="F16" s="800"/>
      <c r="G16" s="800"/>
      <c r="H16" s="800"/>
      <c r="I16" s="800"/>
      <c r="J16" s="800"/>
      <c r="K16" s="780"/>
    </row>
    <row r="17" spans="1:10" s="10" customFormat="1" ht="27" customHeight="1" thickBot="1">
      <c r="A17" s="685"/>
      <c r="B17" s="686" t="s">
        <v>706</v>
      </c>
      <c r="C17" s="958" t="s">
        <v>707</v>
      </c>
      <c r="D17" s="959"/>
      <c r="E17" s="687">
        <f>SUM(E11:E16)</f>
        <v>0</v>
      </c>
      <c r="F17" s="687">
        <f t="shared" ref="F17:J17" si="0">SUM(F11:F16)</f>
        <v>0</v>
      </c>
      <c r="G17" s="687">
        <f t="shared" si="0"/>
        <v>0</v>
      </c>
      <c r="H17" s="687">
        <f t="shared" si="0"/>
        <v>0</v>
      </c>
      <c r="I17" s="687">
        <f t="shared" si="0"/>
        <v>0</v>
      </c>
      <c r="J17" s="687">
        <f t="shared" si="0"/>
        <v>0</v>
      </c>
    </row>
    <row r="18" spans="1:10" ht="24.75" customHeight="1">
      <c r="A18" s="688" t="s">
        <v>708</v>
      </c>
      <c r="B18" s="960" t="s">
        <v>709</v>
      </c>
      <c r="C18" s="961"/>
      <c r="D18" s="962"/>
      <c r="E18" s="803"/>
      <c r="F18" s="796"/>
      <c r="G18" s="796"/>
      <c r="H18" s="796"/>
      <c r="I18" s="796"/>
      <c r="J18" s="796"/>
    </row>
    <row r="19" spans="1:10">
      <c r="A19" s="798"/>
      <c r="B19" s="798"/>
      <c r="C19" s="539"/>
      <c r="D19" s="799"/>
      <c r="E19" s="800"/>
      <c r="F19" s="800"/>
      <c r="G19" s="800"/>
      <c r="H19" s="800"/>
      <c r="I19" s="800"/>
      <c r="J19" s="800"/>
    </row>
    <row r="20" spans="1:10">
      <c r="A20" s="781"/>
      <c r="B20" s="781"/>
      <c r="C20" s="801"/>
      <c r="D20" s="799"/>
      <c r="E20" s="800"/>
      <c r="F20" s="800"/>
      <c r="G20" s="800"/>
      <c r="H20" s="800"/>
      <c r="I20" s="800"/>
      <c r="J20" s="800"/>
    </row>
    <row r="21" spans="1:10">
      <c r="A21" s="781"/>
      <c r="B21" s="781"/>
      <c r="C21" s="801"/>
      <c r="D21" s="799"/>
      <c r="E21" s="800"/>
      <c r="F21" s="800"/>
      <c r="G21" s="800"/>
      <c r="H21" s="800"/>
      <c r="I21" s="800"/>
      <c r="J21" s="800"/>
    </row>
    <row r="22" spans="1:10">
      <c r="A22" s="781"/>
      <c r="B22" s="781"/>
      <c r="C22" s="801"/>
      <c r="D22" s="799"/>
      <c r="E22" s="800"/>
      <c r="F22" s="800"/>
      <c r="G22" s="800"/>
      <c r="H22" s="800"/>
      <c r="I22" s="800"/>
      <c r="J22" s="800"/>
    </row>
    <row r="23" spans="1:10">
      <c r="A23" s="781"/>
      <c r="B23" s="781"/>
      <c r="C23" s="801"/>
      <c r="D23" s="799"/>
      <c r="E23" s="800"/>
      <c r="F23" s="800"/>
      <c r="G23" s="800"/>
      <c r="H23" s="800"/>
      <c r="I23" s="800"/>
      <c r="J23" s="800"/>
    </row>
    <row r="24" spans="1:10">
      <c r="A24" s="802"/>
      <c r="B24" s="802"/>
      <c r="C24" s="801"/>
      <c r="D24" s="799"/>
      <c r="E24" s="800"/>
      <c r="F24" s="800"/>
      <c r="G24" s="800"/>
      <c r="H24" s="800"/>
      <c r="I24" s="800"/>
      <c r="J24" s="800"/>
    </row>
    <row r="25" spans="1:10" ht="26.25" customHeight="1" thickBot="1">
      <c r="A25" s="804"/>
      <c r="B25" s="689" t="s">
        <v>710</v>
      </c>
      <c r="C25" s="958" t="s">
        <v>711</v>
      </c>
      <c r="D25" s="959"/>
      <c r="E25" s="687">
        <f>SUM(E19:E24)</f>
        <v>0</v>
      </c>
      <c r="F25" s="687">
        <f t="shared" ref="F25" si="1">SUM(F19:F24)</f>
        <v>0</v>
      </c>
      <c r="G25" s="687">
        <f t="shared" ref="G25" si="2">SUM(G19:G24)</f>
        <v>0</v>
      </c>
      <c r="H25" s="687">
        <f t="shared" ref="H25:J25" si="3">SUM(H19:H24)</f>
        <v>0</v>
      </c>
      <c r="I25" s="687">
        <f t="shared" si="3"/>
        <v>0</v>
      </c>
      <c r="J25" s="687">
        <f t="shared" si="3"/>
        <v>0</v>
      </c>
    </row>
    <row r="26" spans="1:10" s="10" customFormat="1" ht="24.75" customHeight="1">
      <c r="A26" s="688" t="s">
        <v>712</v>
      </c>
      <c r="B26" s="952" t="s">
        <v>713</v>
      </c>
      <c r="C26" s="953"/>
      <c r="D26" s="954"/>
      <c r="E26" s="690"/>
      <c r="F26" s="690"/>
      <c r="G26" s="690"/>
      <c r="H26" s="690"/>
      <c r="I26" s="690"/>
      <c r="J26" s="690"/>
    </row>
    <row r="27" spans="1:10">
      <c r="A27" s="798"/>
      <c r="B27" s="798"/>
      <c r="C27" s="539"/>
      <c r="D27" s="799"/>
      <c r="E27" s="800"/>
      <c r="F27" s="800"/>
      <c r="G27" s="800"/>
      <c r="H27" s="800"/>
      <c r="I27" s="800"/>
      <c r="J27" s="800"/>
    </row>
    <row r="28" spans="1:10">
      <c r="A28" s="781"/>
      <c r="B28" s="781"/>
      <c r="C28" s="801"/>
      <c r="D28" s="799"/>
      <c r="E28" s="800"/>
      <c r="F28" s="800"/>
      <c r="G28" s="800"/>
      <c r="H28" s="800"/>
      <c r="I28" s="800"/>
      <c r="J28" s="800"/>
    </row>
    <row r="29" spans="1:10">
      <c r="A29" s="781"/>
      <c r="B29" s="781"/>
      <c r="C29" s="801"/>
      <c r="D29" s="799"/>
      <c r="E29" s="800"/>
      <c r="F29" s="800"/>
      <c r="G29" s="800"/>
      <c r="H29" s="800"/>
      <c r="I29" s="800"/>
      <c r="J29" s="800"/>
    </row>
    <row r="30" spans="1:10">
      <c r="A30" s="781"/>
      <c r="B30" s="781"/>
      <c r="C30" s="801"/>
      <c r="D30" s="799"/>
      <c r="E30" s="800"/>
      <c r="F30" s="800"/>
      <c r="G30" s="800"/>
      <c r="H30" s="800"/>
      <c r="I30" s="800"/>
      <c r="J30" s="800"/>
    </row>
    <row r="31" spans="1:10">
      <c r="A31" s="781"/>
      <c r="B31" s="781"/>
      <c r="C31" s="801"/>
      <c r="D31" s="799"/>
      <c r="E31" s="800"/>
      <c r="F31" s="800"/>
      <c r="G31" s="800"/>
      <c r="H31" s="800"/>
      <c r="I31" s="800"/>
      <c r="J31" s="800"/>
    </row>
    <row r="32" spans="1:10">
      <c r="A32" s="802"/>
      <c r="B32" s="802"/>
      <c r="C32" s="801"/>
      <c r="D32" s="799"/>
      <c r="E32" s="800"/>
      <c r="F32" s="800"/>
      <c r="G32" s="800"/>
      <c r="H32" s="800"/>
      <c r="I32" s="800"/>
      <c r="J32" s="800"/>
    </row>
    <row r="33" spans="1:10" s="10" customFormat="1" ht="27" customHeight="1" thickBot="1">
      <c r="A33" s="692"/>
      <c r="B33" s="689" t="s">
        <v>714</v>
      </c>
      <c r="C33" s="958" t="s">
        <v>715</v>
      </c>
      <c r="D33" s="959"/>
      <c r="E33" s="687">
        <f>SUM(E27:E32)</f>
        <v>0</v>
      </c>
      <c r="F33" s="687">
        <f t="shared" ref="F33" si="4">SUM(F27:F32)</f>
        <v>0</v>
      </c>
      <c r="G33" s="687">
        <f t="shared" ref="G33" si="5">SUM(G27:G32)</f>
        <v>0</v>
      </c>
      <c r="H33" s="687">
        <f t="shared" ref="H33:J33" si="6">SUM(H27:H32)</f>
        <v>0</v>
      </c>
      <c r="I33" s="687">
        <f t="shared" si="6"/>
        <v>0</v>
      </c>
      <c r="J33" s="687">
        <f t="shared" si="6"/>
        <v>0</v>
      </c>
    </row>
    <row r="34" spans="1:10" ht="24.75" customHeight="1">
      <c r="A34" s="688" t="s">
        <v>716</v>
      </c>
      <c r="B34" s="952" t="s">
        <v>717</v>
      </c>
      <c r="C34" s="953"/>
      <c r="D34" s="954"/>
      <c r="E34" s="796"/>
      <c r="F34" s="796"/>
      <c r="G34" s="796"/>
      <c r="H34" s="796"/>
      <c r="I34" s="796"/>
      <c r="J34" s="796"/>
    </row>
    <row r="35" spans="1:10">
      <c r="A35" s="798"/>
      <c r="B35" s="798"/>
      <c r="C35" s="539"/>
      <c r="D35" s="799"/>
      <c r="E35" s="800"/>
      <c r="F35" s="800"/>
      <c r="G35" s="800"/>
      <c r="H35" s="800"/>
      <c r="I35" s="800"/>
      <c r="J35" s="800"/>
    </row>
    <row r="36" spans="1:10">
      <c r="A36" s="781"/>
      <c r="B36" s="781"/>
      <c r="C36" s="801"/>
      <c r="D36" s="799"/>
      <c r="E36" s="800"/>
      <c r="F36" s="800"/>
      <c r="G36" s="800"/>
      <c r="H36" s="800"/>
      <c r="I36" s="800"/>
      <c r="J36" s="800"/>
    </row>
    <row r="37" spans="1:10">
      <c r="A37" s="781"/>
      <c r="B37" s="781"/>
      <c r="C37" s="801"/>
      <c r="D37" s="799"/>
      <c r="E37" s="800"/>
      <c r="F37" s="800"/>
      <c r="G37" s="800"/>
      <c r="H37" s="800"/>
      <c r="I37" s="800"/>
      <c r="J37" s="800"/>
    </row>
    <row r="38" spans="1:10">
      <c r="A38" s="781"/>
      <c r="B38" s="781"/>
      <c r="C38" s="801"/>
      <c r="D38" s="799"/>
      <c r="E38" s="800"/>
      <c r="F38" s="800"/>
      <c r="G38" s="800"/>
      <c r="H38" s="800"/>
      <c r="I38" s="800"/>
      <c r="J38" s="800"/>
    </row>
    <row r="39" spans="1:10">
      <c r="A39" s="781"/>
      <c r="B39" s="781"/>
      <c r="C39" s="801"/>
      <c r="D39" s="799"/>
      <c r="E39" s="800"/>
      <c r="F39" s="800"/>
      <c r="G39" s="800"/>
      <c r="H39" s="800"/>
      <c r="I39" s="800"/>
      <c r="J39" s="800"/>
    </row>
    <row r="40" spans="1:10">
      <c r="A40" s="802"/>
      <c r="B40" s="802"/>
      <c r="C40" s="801"/>
      <c r="D40" s="799"/>
      <c r="E40" s="800"/>
      <c r="F40" s="800"/>
      <c r="G40" s="800"/>
      <c r="H40" s="800"/>
      <c r="I40" s="800"/>
      <c r="J40" s="800"/>
    </row>
    <row r="41" spans="1:10" ht="25.5" customHeight="1" thickBot="1">
      <c r="A41" s="804"/>
      <c r="B41" s="689" t="s">
        <v>718</v>
      </c>
      <c r="C41" s="958" t="s">
        <v>719</v>
      </c>
      <c r="D41" s="959"/>
      <c r="E41" s="687">
        <f>SUM(E35:E40)</f>
        <v>0</v>
      </c>
      <c r="F41" s="687">
        <f t="shared" ref="F41" si="7">SUM(F35:F40)</f>
        <v>0</v>
      </c>
      <c r="G41" s="687">
        <f t="shared" ref="G41" si="8">SUM(G35:G40)</f>
        <v>0</v>
      </c>
      <c r="H41" s="687">
        <f t="shared" ref="H41:J41" si="9">SUM(H35:H40)</f>
        <v>0</v>
      </c>
      <c r="I41" s="687">
        <f t="shared" si="9"/>
        <v>0</v>
      </c>
      <c r="J41" s="687">
        <f t="shared" si="9"/>
        <v>0</v>
      </c>
    </row>
    <row r="42" spans="1:10" s="10" customFormat="1" ht="31.5" customHeight="1">
      <c r="A42" s="952" t="s">
        <v>720</v>
      </c>
      <c r="B42" s="953"/>
      <c r="C42" s="953"/>
      <c r="D42" s="954"/>
      <c r="E42" s="693">
        <f>E17+E25+E33+E41</f>
        <v>0</v>
      </c>
      <c r="F42" s="693">
        <f t="shared" ref="F42:H42" si="10">F17+F25+F33+F41</f>
        <v>0</v>
      </c>
      <c r="G42" s="693">
        <f t="shared" si="10"/>
        <v>0</v>
      </c>
      <c r="H42" s="693">
        <f t="shared" si="10"/>
        <v>0</v>
      </c>
      <c r="I42" s="693">
        <f t="shared" ref="I42:J42" si="11">I17+I25+I33+I41</f>
        <v>0</v>
      </c>
      <c r="J42" s="693">
        <f t="shared" si="11"/>
        <v>0</v>
      </c>
    </row>
    <row r="43" spans="1:10" ht="31.5" customHeight="1">
      <c r="A43" s="965" t="s">
        <v>721</v>
      </c>
      <c r="B43" s="966"/>
      <c r="C43" s="966"/>
      <c r="D43" s="967"/>
      <c r="E43" s="805"/>
      <c r="F43" s="806"/>
      <c r="G43" s="806"/>
      <c r="H43" s="806"/>
      <c r="I43" s="806"/>
      <c r="J43" s="806"/>
    </row>
    <row r="44" spans="1:10" ht="30" customHeight="1" thickBot="1">
      <c r="A44" s="949" t="s">
        <v>722</v>
      </c>
      <c r="B44" s="950"/>
      <c r="C44" s="950"/>
      <c r="D44" s="951"/>
      <c r="E44" s="807"/>
      <c r="F44" s="807"/>
      <c r="G44" s="807"/>
      <c r="H44" s="807"/>
      <c r="I44" s="807"/>
      <c r="J44" s="807"/>
    </row>
    <row r="45" spans="1:10" ht="14" thickTop="1">
      <c r="A45" s="781"/>
      <c r="B45" s="781"/>
      <c r="C45" s="781"/>
      <c r="D45" s="780"/>
      <c r="E45" s="797"/>
      <c r="F45" s="797"/>
      <c r="G45" s="797"/>
      <c r="H45" s="797"/>
    </row>
    <row r="46" spans="1:10" s="10" customFormat="1" ht="18.75" customHeight="1">
      <c r="A46" s="691"/>
      <c r="B46" s="691"/>
      <c r="C46" s="691"/>
      <c r="D46" s="691"/>
      <c r="E46" s="691"/>
      <c r="F46" s="691"/>
      <c r="G46" s="691"/>
      <c r="H46" s="691"/>
    </row>
    <row r="47" spans="1:10" ht="15" customHeight="1">
      <c r="A47" s="780"/>
      <c r="B47" s="780"/>
      <c r="C47" s="780"/>
      <c r="D47" s="780"/>
      <c r="E47" s="780"/>
      <c r="F47" s="780"/>
      <c r="G47" s="780"/>
      <c r="H47" s="780"/>
    </row>
    <row r="48" spans="1:10" ht="16.5" customHeight="1">
      <c r="A48" s="780"/>
      <c r="B48" s="780"/>
      <c r="C48" s="780"/>
      <c r="D48" s="780"/>
      <c r="E48" s="780"/>
      <c r="F48" s="780"/>
      <c r="G48" s="780"/>
      <c r="H48" s="780"/>
    </row>
    <row r="49" spans="1:12">
      <c r="A49" s="780"/>
      <c r="B49" s="780"/>
      <c r="C49" s="780"/>
      <c r="D49" s="780"/>
      <c r="E49" s="780"/>
      <c r="F49" s="780"/>
      <c r="G49" s="780"/>
      <c r="H49" s="780"/>
      <c r="I49" s="780"/>
      <c r="J49" s="780"/>
      <c r="K49" s="780"/>
      <c r="L49" s="797"/>
    </row>
    <row r="50" spans="1:12" s="10" customFormat="1" ht="16.5" customHeight="1">
      <c r="A50" s="781" t="s">
        <v>723</v>
      </c>
      <c r="B50" s="694"/>
      <c r="C50" s="694"/>
      <c r="E50" s="691"/>
      <c r="F50" s="691"/>
      <c r="G50" s="1"/>
    </row>
    <row r="51" spans="1:12" ht="13.5" customHeight="1">
      <c r="A51" s="781"/>
      <c r="B51" s="781"/>
      <c r="C51" s="781"/>
      <c r="D51" s="780"/>
      <c r="E51" s="797"/>
      <c r="F51" s="797"/>
      <c r="G51" s="797"/>
      <c r="H51" s="797"/>
      <c r="I51" s="780"/>
      <c r="J51" s="780"/>
      <c r="K51" s="780"/>
      <c r="L51" s="780"/>
    </row>
    <row r="52" spans="1:12" s="10" customFormat="1" ht="14.25" customHeight="1">
      <c r="A52" s="694"/>
      <c r="B52" s="694"/>
      <c r="C52" s="694"/>
    </row>
    <row r="53" spans="1:12" ht="15" customHeight="1">
      <c r="A53" s="781"/>
      <c r="B53" s="694"/>
      <c r="C53" s="781"/>
      <c r="D53" s="780"/>
      <c r="E53" s="780"/>
      <c r="F53" s="780"/>
      <c r="G53" s="780"/>
      <c r="H53" s="780"/>
      <c r="I53" s="780"/>
      <c r="J53" s="780"/>
      <c r="K53" s="780"/>
      <c r="L53" s="780"/>
    </row>
    <row r="54" spans="1:12">
      <c r="A54" s="781"/>
      <c r="B54" s="781"/>
      <c r="C54" s="781"/>
      <c r="D54" s="780"/>
      <c r="E54" s="780"/>
      <c r="F54" s="780"/>
      <c r="G54" s="780"/>
      <c r="H54" s="757" t="s">
        <v>30</v>
      </c>
      <c r="I54" s="780"/>
      <c r="J54" s="780"/>
      <c r="K54" s="780"/>
      <c r="L54" s="780"/>
    </row>
    <row r="55" spans="1:12">
      <c r="A55" s="781"/>
      <c r="B55" s="781"/>
      <c r="C55" s="781"/>
      <c r="D55" s="780"/>
      <c r="E55" s="780"/>
      <c r="F55" s="780"/>
      <c r="G55" s="780"/>
      <c r="H55" s="808" t="s">
        <v>724</v>
      </c>
      <c r="I55" s="780"/>
      <c r="J55" s="780"/>
      <c r="K55" s="780"/>
      <c r="L55" s="780"/>
    </row>
    <row r="58" spans="1:12" ht="18.75" customHeight="1">
      <c r="A58" s="781"/>
      <c r="B58" s="781"/>
      <c r="C58" s="781"/>
      <c r="D58" s="780"/>
      <c r="E58" s="780"/>
      <c r="F58" s="780"/>
      <c r="G58" s="780"/>
      <c r="H58" s="780"/>
      <c r="I58" s="780"/>
      <c r="J58" s="780"/>
      <c r="K58" s="780"/>
      <c r="L58" s="780"/>
    </row>
    <row r="59" spans="1:12" ht="19.5" customHeight="1">
      <c r="A59" s="781"/>
      <c r="B59" s="781"/>
      <c r="C59" s="781"/>
      <c r="D59" s="780"/>
      <c r="E59" s="780"/>
      <c r="F59" s="780"/>
      <c r="G59" s="780"/>
      <c r="H59" s="780"/>
      <c r="I59" s="780"/>
      <c r="J59" s="780"/>
      <c r="K59" s="780"/>
      <c r="L59" s="780"/>
    </row>
  </sheetData>
  <sheetProtection algorithmName="SHA-512" hashValue="6zMU5b0KUW6VYjMgtzkjgLB0VySUX3iaWnbExbWtkxsOYCKVhRTMg0SyQ1nFUJLTXQmwKjw9h28NdOQfLlxAsA==" saltValue="ceps3GEKrCm4T8E29Ufk2w==" spinCount="100000" sheet="1" objects="1" scenarios="1"/>
  <mergeCells count="16">
    <mergeCell ref="I6:J6"/>
    <mergeCell ref="D1:H1"/>
    <mergeCell ref="D3:H3"/>
    <mergeCell ref="A44:D44"/>
    <mergeCell ref="A42:D42"/>
    <mergeCell ref="B10:D10"/>
    <mergeCell ref="C17:D17"/>
    <mergeCell ref="B26:D26"/>
    <mergeCell ref="C33:D33"/>
    <mergeCell ref="B34:D34"/>
    <mergeCell ref="C41:D41"/>
    <mergeCell ref="G6:H6"/>
    <mergeCell ref="B18:D18"/>
    <mergeCell ref="C25:D25"/>
    <mergeCell ref="B9:D9"/>
    <mergeCell ref="A43:D43"/>
  </mergeCells>
  <phoneticPr fontId="0" type="noConversion"/>
  <pageMargins left="0.25" right="0.25" top="0.75" bottom="0.75" header="0.3" footer="0.3"/>
  <pageSetup scale="91" orientation="portrait" r:id="rId1"/>
  <headerFooter alignWithMargins="0">
    <oddFooter>&amp;C&amp;8Last Revised &amp;D</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434-1849-4D20-B281-5EC21FB8EA2F}">
  <sheetPr codeName="Sheet17">
    <tabColor theme="0" tint="-0.14999847407452621"/>
    <pageSetUpPr fitToPage="1"/>
  </sheetPr>
  <dimension ref="A1:J74"/>
  <sheetViews>
    <sheetView zoomScale="80" zoomScaleNormal="80" workbookViewId="0">
      <selection activeCell="J13" sqref="J13"/>
    </sheetView>
  </sheetViews>
  <sheetFormatPr baseColWidth="10" defaultColWidth="9.1640625" defaultRowHeight="14"/>
  <cols>
    <col min="1" max="1" width="1.6640625" style="19" customWidth="1"/>
    <col min="2" max="2" width="2.83203125" style="19" customWidth="1"/>
    <col min="3" max="3" width="4.5" style="19" customWidth="1"/>
    <col min="4" max="4" width="35.1640625" style="6" customWidth="1"/>
    <col min="5" max="8" width="17.6640625" style="6" customWidth="1"/>
    <col min="9" max="16384" width="9.1640625" style="6"/>
  </cols>
  <sheetData>
    <row r="1" spans="1:10" ht="19">
      <c r="D1" s="925" t="s">
        <v>430</v>
      </c>
      <c r="E1" s="925"/>
      <c r="F1" s="925"/>
      <c r="G1" s="925"/>
      <c r="H1" s="925"/>
    </row>
    <row r="3" spans="1:10">
      <c r="D3" s="924" t="str">
        <f>'Sch 1'!$B$7</f>
        <v>Democracy Prep Agassi Campus</v>
      </c>
      <c r="E3" s="924"/>
      <c r="F3" s="924"/>
      <c r="G3" s="924"/>
      <c r="H3" s="924"/>
    </row>
    <row r="5" spans="1:10">
      <c r="A5" s="502"/>
      <c r="B5" s="502"/>
      <c r="C5" s="502"/>
      <c r="D5" s="503"/>
      <c r="E5" s="504">
        <v>-1</v>
      </c>
      <c r="F5" s="505">
        <v>-2</v>
      </c>
      <c r="G5" s="506">
        <v>-3</v>
      </c>
      <c r="H5" s="506">
        <v>-4</v>
      </c>
    </row>
    <row r="6" spans="1:10">
      <c r="A6" s="507"/>
      <c r="B6" s="507"/>
      <c r="C6" s="507"/>
      <c r="D6" s="508"/>
      <c r="E6" s="508"/>
      <c r="F6" s="509" t="s">
        <v>83</v>
      </c>
      <c r="G6" s="946" t="str">
        <f>"BUDGET YEAR ENDING "&amp;TEXT('Form 1'!$C$138,"mm/dd/yy")</f>
        <v>BUDGET YEAR ENDING 06/30/27</v>
      </c>
      <c r="H6" s="947"/>
    </row>
    <row r="7" spans="1:10" ht="15">
      <c r="A7" s="507"/>
      <c r="B7" s="507"/>
      <c r="C7" s="507"/>
      <c r="D7" s="508"/>
      <c r="E7" s="510" t="s">
        <v>323</v>
      </c>
      <c r="F7" s="510" t="s">
        <v>324</v>
      </c>
      <c r="G7" s="511"/>
      <c r="H7" s="512"/>
    </row>
    <row r="8" spans="1:10" ht="16">
      <c r="A8" s="507"/>
      <c r="B8" s="513" t="s">
        <v>431</v>
      </c>
      <c r="C8" s="514"/>
      <c r="D8" s="508"/>
      <c r="E8" s="510" t="s">
        <v>325</v>
      </c>
      <c r="F8" s="510" t="s">
        <v>325</v>
      </c>
      <c r="G8" s="515" t="s">
        <v>432</v>
      </c>
      <c r="H8" s="516" t="s">
        <v>433</v>
      </c>
    </row>
    <row r="9" spans="1:10" s="22" customFormat="1" ht="18" customHeight="1">
      <c r="A9" s="517"/>
      <c r="B9" s="928"/>
      <c r="C9" s="928"/>
      <c r="D9" s="929"/>
      <c r="E9" s="518">
        <f>'Form 1'!$C$129</f>
        <v>45838</v>
      </c>
      <c r="F9" s="518">
        <f>'Form 1'!$C$133</f>
        <v>46203</v>
      </c>
      <c r="G9" s="519" t="s">
        <v>326</v>
      </c>
      <c r="H9" s="520" t="s">
        <v>326</v>
      </c>
    </row>
    <row r="10" spans="1:10" ht="15" customHeight="1">
      <c r="A10" s="559" t="s">
        <v>441</v>
      </c>
      <c r="B10" s="559"/>
      <c r="C10" s="560" t="s">
        <v>744</v>
      </c>
      <c r="D10" s="578"/>
      <c r="E10" s="336"/>
      <c r="F10" s="336"/>
      <c r="G10" s="336"/>
      <c r="H10" s="337"/>
      <c r="J10" s="540" t="s">
        <v>745</v>
      </c>
    </row>
    <row r="11" spans="1:10">
      <c r="A11" s="399"/>
      <c r="B11" s="399" t="s">
        <v>327</v>
      </c>
      <c r="C11" s="399"/>
      <c r="D11" s="402" t="s">
        <v>436</v>
      </c>
      <c r="E11" s="341"/>
      <c r="F11" s="341"/>
      <c r="G11" s="341"/>
      <c r="H11" s="342"/>
    </row>
    <row r="12" spans="1:10">
      <c r="A12" s="399"/>
      <c r="B12" s="399"/>
      <c r="C12" s="399" t="s">
        <v>147</v>
      </c>
      <c r="D12" s="402" t="s">
        <v>437</v>
      </c>
      <c r="E12" s="376"/>
      <c r="F12" s="376"/>
      <c r="G12" s="376"/>
      <c r="H12" s="377"/>
    </row>
    <row r="13" spans="1:10">
      <c r="A13" s="399"/>
      <c r="B13" s="399"/>
      <c r="C13" s="399" t="s">
        <v>438</v>
      </c>
      <c r="D13" s="402" t="s">
        <v>439</v>
      </c>
      <c r="E13" s="376"/>
      <c r="F13" s="376"/>
      <c r="G13" s="376"/>
      <c r="H13" s="377"/>
    </row>
    <row r="14" spans="1:10">
      <c r="A14" s="399"/>
      <c r="B14" s="399"/>
      <c r="C14" s="399" t="s">
        <v>440</v>
      </c>
      <c r="D14" s="402"/>
      <c r="E14" s="376"/>
      <c r="F14" s="376"/>
      <c r="G14" s="376"/>
      <c r="H14" s="377"/>
    </row>
    <row r="15" spans="1:10">
      <c r="A15" s="399"/>
      <c r="B15" s="399"/>
      <c r="C15" s="399" t="s">
        <v>441</v>
      </c>
      <c r="D15" s="402" t="s">
        <v>442</v>
      </c>
      <c r="E15" s="376"/>
      <c r="F15" s="376"/>
      <c r="G15" s="376"/>
      <c r="H15" s="377"/>
    </row>
    <row r="16" spans="1:10">
      <c r="A16" s="399"/>
      <c r="B16" s="399"/>
      <c r="C16" s="399" t="s">
        <v>443</v>
      </c>
      <c r="D16" s="402" t="s">
        <v>444</v>
      </c>
      <c r="E16" s="376"/>
      <c r="F16" s="376"/>
      <c r="G16" s="376"/>
      <c r="H16" s="377"/>
    </row>
    <row r="17" spans="1:8">
      <c r="A17" s="399"/>
      <c r="B17" s="399"/>
      <c r="C17" s="399" t="s">
        <v>445</v>
      </c>
      <c r="D17" s="402"/>
      <c r="E17" s="376"/>
      <c r="F17" s="376"/>
      <c r="G17" s="376"/>
      <c r="H17" s="377"/>
    </row>
    <row r="18" spans="1:8">
      <c r="A18" s="399"/>
      <c r="B18" s="399" t="s">
        <v>446</v>
      </c>
      <c r="C18" s="399"/>
      <c r="D18" s="402" t="s">
        <v>447</v>
      </c>
      <c r="E18" s="341"/>
      <c r="F18" s="341"/>
      <c r="G18" s="341"/>
      <c r="H18" s="342"/>
    </row>
    <row r="19" spans="1:8">
      <c r="A19" s="399"/>
      <c r="B19" s="399"/>
      <c r="C19" s="399" t="s">
        <v>147</v>
      </c>
      <c r="D19" s="402" t="s">
        <v>437</v>
      </c>
      <c r="E19" s="376"/>
      <c r="F19" s="376"/>
      <c r="G19" s="376"/>
      <c r="H19" s="377"/>
    </row>
    <row r="20" spans="1:8">
      <c r="A20" s="399"/>
      <c r="B20" s="399"/>
      <c r="C20" s="399" t="s">
        <v>438</v>
      </c>
      <c r="D20" s="402" t="s">
        <v>439</v>
      </c>
      <c r="E20" s="376"/>
      <c r="F20" s="376"/>
      <c r="G20" s="376"/>
      <c r="H20" s="377"/>
    </row>
    <row r="21" spans="1:8">
      <c r="A21" s="399"/>
      <c r="B21" s="399"/>
      <c r="C21" s="399" t="s">
        <v>440</v>
      </c>
      <c r="D21" s="402"/>
      <c r="E21" s="376"/>
      <c r="F21" s="376"/>
      <c r="G21" s="376"/>
      <c r="H21" s="377"/>
    </row>
    <row r="22" spans="1:8">
      <c r="A22" s="399"/>
      <c r="B22" s="399"/>
      <c r="C22" s="399" t="s">
        <v>441</v>
      </c>
      <c r="D22" s="402" t="s">
        <v>442</v>
      </c>
      <c r="E22" s="376"/>
      <c r="F22" s="376"/>
      <c r="G22" s="376"/>
      <c r="H22" s="377"/>
    </row>
    <row r="23" spans="1:8">
      <c r="A23" s="399"/>
      <c r="B23" s="399"/>
      <c r="C23" s="399" t="s">
        <v>443</v>
      </c>
      <c r="D23" s="402" t="s">
        <v>444</v>
      </c>
      <c r="E23" s="376"/>
      <c r="F23" s="376"/>
      <c r="G23" s="376"/>
      <c r="H23" s="377"/>
    </row>
    <row r="24" spans="1:8">
      <c r="A24" s="399"/>
      <c r="B24" s="399"/>
      <c r="C24" s="399" t="s">
        <v>445</v>
      </c>
      <c r="D24" s="402"/>
      <c r="E24" s="376"/>
      <c r="F24" s="376"/>
      <c r="G24" s="376"/>
      <c r="H24" s="377"/>
    </row>
    <row r="25" spans="1:8">
      <c r="A25" s="399"/>
      <c r="B25" s="399" t="s">
        <v>449</v>
      </c>
      <c r="C25" s="399"/>
      <c r="D25" s="402" t="s">
        <v>450</v>
      </c>
      <c r="E25" s="341"/>
      <c r="F25" s="341"/>
      <c r="G25" s="341"/>
      <c r="H25" s="342"/>
    </row>
    <row r="26" spans="1:8">
      <c r="A26" s="399"/>
      <c r="B26" s="399"/>
      <c r="C26" s="399" t="s">
        <v>147</v>
      </c>
      <c r="D26" s="402" t="s">
        <v>437</v>
      </c>
      <c r="E26" s="376"/>
      <c r="F26" s="376"/>
      <c r="G26" s="376"/>
      <c r="H26" s="377"/>
    </row>
    <row r="27" spans="1:8">
      <c r="A27" s="399"/>
      <c r="B27" s="399"/>
      <c r="C27" s="399" t="s">
        <v>438</v>
      </c>
      <c r="D27" s="402" t="s">
        <v>439</v>
      </c>
      <c r="E27" s="376"/>
      <c r="F27" s="376"/>
      <c r="G27" s="376"/>
      <c r="H27" s="377"/>
    </row>
    <row r="28" spans="1:8">
      <c r="A28" s="399"/>
      <c r="B28" s="399"/>
      <c r="C28" s="399" t="s">
        <v>440</v>
      </c>
      <c r="D28" s="402"/>
      <c r="E28" s="376"/>
      <c r="F28" s="376"/>
      <c r="G28" s="376"/>
      <c r="H28" s="377"/>
    </row>
    <row r="29" spans="1:8">
      <c r="A29" s="399"/>
      <c r="B29" s="399"/>
      <c r="C29" s="399" t="s">
        <v>441</v>
      </c>
      <c r="D29" s="402" t="s">
        <v>442</v>
      </c>
      <c r="E29" s="376"/>
      <c r="F29" s="376"/>
      <c r="G29" s="376"/>
      <c r="H29" s="377"/>
    </row>
    <row r="30" spans="1:8">
      <c r="A30" s="399"/>
      <c r="B30" s="399"/>
      <c r="C30" s="399" t="s">
        <v>443</v>
      </c>
      <c r="D30" s="402" t="s">
        <v>444</v>
      </c>
      <c r="E30" s="376"/>
      <c r="F30" s="376"/>
      <c r="G30" s="376"/>
      <c r="H30" s="377"/>
    </row>
    <row r="31" spans="1:8">
      <c r="A31" s="399"/>
      <c r="B31" s="399"/>
      <c r="C31" s="399" t="s">
        <v>445</v>
      </c>
      <c r="D31" s="402"/>
      <c r="E31" s="376"/>
      <c r="F31" s="376"/>
      <c r="G31" s="376"/>
      <c r="H31" s="377"/>
    </row>
    <row r="32" spans="1:8">
      <c r="A32" s="423"/>
      <c r="B32" s="399" t="s">
        <v>451</v>
      </c>
      <c r="C32" s="399"/>
      <c r="D32" s="402" t="s">
        <v>452</v>
      </c>
      <c r="E32" s="341"/>
      <c r="F32" s="341"/>
      <c r="G32" s="341"/>
      <c r="H32" s="342"/>
    </row>
    <row r="33" spans="1:10">
      <c r="A33" s="399"/>
      <c r="B33" s="399"/>
      <c r="C33" s="399" t="s">
        <v>147</v>
      </c>
      <c r="D33" s="402" t="s">
        <v>437</v>
      </c>
      <c r="E33" s="376"/>
      <c r="F33" s="376"/>
      <c r="G33" s="376"/>
      <c r="H33" s="377"/>
    </row>
    <row r="34" spans="1:10">
      <c r="A34" s="399"/>
      <c r="B34" s="399"/>
      <c r="C34" s="399" t="s">
        <v>438</v>
      </c>
      <c r="D34" s="402" t="s">
        <v>439</v>
      </c>
      <c r="E34" s="376"/>
      <c r="F34" s="376"/>
      <c r="G34" s="376"/>
      <c r="H34" s="377"/>
    </row>
    <row r="35" spans="1:10">
      <c r="A35" s="399"/>
      <c r="B35" s="399"/>
      <c r="C35" s="399" t="s">
        <v>440</v>
      </c>
      <c r="D35" s="402"/>
      <c r="E35" s="376"/>
      <c r="F35" s="376"/>
      <c r="G35" s="376"/>
      <c r="H35" s="377"/>
    </row>
    <row r="36" spans="1:10">
      <c r="A36" s="399"/>
      <c r="B36" s="399"/>
      <c r="C36" s="399" t="s">
        <v>441</v>
      </c>
      <c r="D36" s="402" t="s">
        <v>442</v>
      </c>
      <c r="E36" s="376"/>
      <c r="F36" s="376"/>
      <c r="G36" s="376"/>
      <c r="H36" s="377"/>
    </row>
    <row r="37" spans="1:10">
      <c r="A37" s="399"/>
      <c r="B37" s="399"/>
      <c r="C37" s="399" t="s">
        <v>443</v>
      </c>
      <c r="D37" s="402" t="s">
        <v>444</v>
      </c>
      <c r="E37" s="376"/>
      <c r="F37" s="376"/>
      <c r="G37" s="376"/>
      <c r="H37" s="377"/>
    </row>
    <row r="38" spans="1:10">
      <c r="A38" s="399"/>
      <c r="B38" s="399"/>
      <c r="C38" s="399" t="s">
        <v>445</v>
      </c>
      <c r="D38" s="402"/>
      <c r="E38" s="376"/>
      <c r="F38" s="376"/>
      <c r="G38" s="376"/>
      <c r="H38" s="377"/>
    </row>
    <row r="39" spans="1:10" ht="16.5" customHeight="1" thickBot="1">
      <c r="A39" s="442" t="s">
        <v>441</v>
      </c>
      <c r="B39" s="443"/>
      <c r="C39" s="442" t="s">
        <v>746</v>
      </c>
      <c r="D39" s="444"/>
      <c r="E39" s="522">
        <f>SUM(E11:E38)</f>
        <v>0</v>
      </c>
      <c r="F39" s="522">
        <f t="shared" ref="F39:H39" si="0">SUM(F11:F38)</f>
        <v>0</v>
      </c>
      <c r="G39" s="522">
        <f t="shared" si="0"/>
        <v>0</v>
      </c>
      <c r="H39" s="522">
        <f t="shared" si="0"/>
        <v>0</v>
      </c>
    </row>
    <row r="40" spans="1:10" ht="15.75" customHeight="1" thickTop="1">
      <c r="A40" s="584" t="s">
        <v>747</v>
      </c>
      <c r="B40" s="584"/>
      <c r="C40" s="585" t="s">
        <v>748</v>
      </c>
      <c r="D40" s="586"/>
      <c r="E40" s="336"/>
      <c r="F40" s="336"/>
      <c r="G40" s="336"/>
      <c r="H40" s="337"/>
      <c r="J40" s="540" t="s">
        <v>745</v>
      </c>
    </row>
    <row r="41" spans="1:10">
      <c r="A41" s="399"/>
      <c r="B41" s="399" t="s">
        <v>749</v>
      </c>
      <c r="C41" s="399"/>
      <c r="D41" s="402" t="s">
        <v>750</v>
      </c>
      <c r="E41" s="345"/>
      <c r="F41" s="341"/>
      <c r="G41" s="341"/>
      <c r="H41" s="342"/>
    </row>
    <row r="42" spans="1:10">
      <c r="A42" s="399"/>
      <c r="B42" s="399"/>
      <c r="C42" s="399" t="s">
        <v>147</v>
      </c>
      <c r="D42" s="402" t="s">
        <v>437</v>
      </c>
      <c r="E42" s="376"/>
      <c r="F42" s="376"/>
      <c r="G42" s="376"/>
      <c r="H42" s="377"/>
    </row>
    <row r="43" spans="1:10">
      <c r="A43" s="399"/>
      <c r="B43" s="399"/>
      <c r="C43" s="399" t="s">
        <v>438</v>
      </c>
      <c r="D43" s="402" t="s">
        <v>439</v>
      </c>
      <c r="E43" s="376"/>
      <c r="F43" s="376"/>
      <c r="G43" s="376"/>
      <c r="H43" s="377"/>
    </row>
    <row r="44" spans="1:10">
      <c r="A44" s="399"/>
      <c r="B44" s="399"/>
      <c r="C44" s="399" t="s">
        <v>440</v>
      </c>
      <c r="D44" s="402"/>
      <c r="E44" s="376"/>
      <c r="F44" s="376"/>
      <c r="G44" s="376"/>
      <c r="H44" s="377"/>
    </row>
    <row r="45" spans="1:10">
      <c r="A45" s="399"/>
      <c r="B45" s="399"/>
      <c r="C45" s="399" t="s">
        <v>441</v>
      </c>
      <c r="D45" s="402" t="s">
        <v>442</v>
      </c>
      <c r="E45" s="376"/>
      <c r="F45" s="376"/>
      <c r="G45" s="376"/>
      <c r="H45" s="377"/>
    </row>
    <row r="46" spans="1:10">
      <c r="A46" s="399"/>
      <c r="B46" s="399"/>
      <c r="C46" s="399" t="s">
        <v>443</v>
      </c>
      <c r="D46" s="402" t="s">
        <v>444</v>
      </c>
      <c r="E46" s="376"/>
      <c r="F46" s="376"/>
      <c r="G46" s="376"/>
      <c r="H46" s="377"/>
    </row>
    <row r="47" spans="1:10">
      <c r="A47" s="399"/>
      <c r="B47" s="399"/>
      <c r="C47" s="399" t="s">
        <v>445</v>
      </c>
      <c r="D47" s="402"/>
      <c r="E47" s="376"/>
      <c r="F47" s="376"/>
      <c r="G47" s="376"/>
      <c r="H47" s="377"/>
    </row>
    <row r="48" spans="1:10" ht="15" customHeight="1" thickBot="1">
      <c r="A48" s="442" t="s">
        <v>751</v>
      </c>
      <c r="B48" s="443"/>
      <c r="C48" s="587" t="s">
        <v>752</v>
      </c>
      <c r="D48" s="444"/>
      <c r="E48" s="523">
        <f>SUM(E41:E47)</f>
        <v>0</v>
      </c>
      <c r="F48" s="523">
        <f t="shared" ref="F48:H48" si="1">SUM(F41:F47)</f>
        <v>0</v>
      </c>
      <c r="G48" s="523">
        <f t="shared" si="1"/>
        <v>0</v>
      </c>
      <c r="H48" s="523">
        <f t="shared" si="1"/>
        <v>0</v>
      </c>
    </row>
    <row r="49" spans="1:7" ht="15" customHeight="1" thickTop="1">
      <c r="A49" s="428"/>
      <c r="C49" s="407"/>
    </row>
    <row r="50" spans="1:7" ht="15" customHeight="1">
      <c r="A50" s="428"/>
      <c r="C50" s="407"/>
    </row>
    <row r="51" spans="1:7" ht="15" customHeight="1">
      <c r="A51" s="428"/>
      <c r="C51" s="407"/>
    </row>
    <row r="52" spans="1:7" ht="15" customHeight="1">
      <c r="A52" s="428"/>
      <c r="C52" s="407"/>
    </row>
    <row r="53" spans="1:7" ht="15" customHeight="1">
      <c r="A53" s="428"/>
      <c r="C53" s="407"/>
    </row>
    <row r="54" spans="1:7" ht="15" customHeight="1">
      <c r="A54" s="428"/>
      <c r="C54" s="407"/>
    </row>
    <row r="55" spans="1:7" ht="15" customHeight="1">
      <c r="A55" s="428"/>
      <c r="C55" s="407"/>
    </row>
    <row r="56" spans="1:7">
      <c r="A56" s="6"/>
      <c r="B56" s="6"/>
      <c r="C56" s="6"/>
    </row>
    <row r="57" spans="1:7">
      <c r="A57" s="6"/>
      <c r="B57" s="6"/>
      <c r="C57" s="6"/>
    </row>
    <row r="58" spans="1:7">
      <c r="A58" s="6"/>
      <c r="B58" s="6"/>
      <c r="C58" s="6"/>
    </row>
    <row r="59" spans="1:7" ht="16.5" customHeight="1">
      <c r="A59" s="6"/>
      <c r="B59" s="6"/>
      <c r="C59" s="6"/>
    </row>
    <row r="60" spans="1:7" ht="14.25" customHeight="1"/>
    <row r="61" spans="1:7">
      <c r="G61" s="1"/>
    </row>
    <row r="73" spans="8:8">
      <c r="H73" s="757" t="s">
        <v>30</v>
      </c>
    </row>
    <row r="74" spans="8:8">
      <c r="H74" s="159" t="s">
        <v>753</v>
      </c>
    </row>
  </sheetData>
  <sheetProtection algorithmName="SHA-512" hashValue="P+UpiA8bezx7D7EFB/FzMfMRhWlPojGcdA4f3PN/HmEawYSrHBvWomrKYPKgLPiLuj/rvicQq2F6yaSYeH5Kww==" saltValue="0LEXeKmJ7rR3MAWAT7g7uA==" spinCount="100000" sheet="1" objects="1" scenarios="1"/>
  <mergeCells count="4">
    <mergeCell ref="B9:D9"/>
    <mergeCell ref="G6:H6"/>
    <mergeCell ref="D1:H1"/>
    <mergeCell ref="D3:H3"/>
  </mergeCells>
  <phoneticPr fontId="0" type="noConversion"/>
  <pageMargins left="0.25" right="0.25" top="0.75" bottom="0.75" header="0.3" footer="0.3"/>
  <pageSetup scale="89" orientation="portrait" r:id="rId1"/>
  <headerFooter alignWithMargins="0">
    <oddFooter>&amp;C&amp;8Last Revised &amp;D</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DB82-1D1E-45A8-9757-865DD7EB9455}">
  <sheetPr codeName="Sheet29"/>
  <dimension ref="A1:J46"/>
  <sheetViews>
    <sheetView zoomScaleNormal="100" workbookViewId="0">
      <selection activeCell="P9" sqref="P9"/>
    </sheetView>
  </sheetViews>
  <sheetFormatPr baseColWidth="10" defaultColWidth="8.83203125" defaultRowHeight="13"/>
  <cols>
    <col min="1" max="1" width="10.33203125" customWidth="1"/>
    <col min="3" max="3" width="10.5" customWidth="1"/>
    <col min="4" max="4" width="4.83203125" customWidth="1"/>
    <col min="5" max="5" width="3" customWidth="1"/>
    <col min="6" max="6" width="4.83203125" customWidth="1"/>
    <col min="7" max="7" width="16" customWidth="1"/>
    <col min="8" max="8" width="10.5" customWidth="1"/>
    <col min="9" max="9" width="2.6640625" customWidth="1"/>
    <col min="10" max="10" width="18.5" customWidth="1"/>
  </cols>
  <sheetData>
    <row r="1" spans="1:10" ht="24.75" customHeight="1" thickBot="1">
      <c r="A1" s="968" t="s">
        <v>725</v>
      </c>
      <c r="B1" s="968"/>
      <c r="C1" s="968"/>
      <c r="D1" s="968"/>
      <c r="E1" s="968"/>
      <c r="F1" s="968"/>
      <c r="G1" s="968"/>
      <c r="H1" s="968"/>
      <c r="I1" s="968"/>
      <c r="J1" s="968"/>
    </row>
    <row r="2" spans="1:10" ht="18" customHeight="1" thickTop="1"/>
    <row r="3" spans="1:10" ht="18" customHeight="1">
      <c r="A3" t="s">
        <v>726</v>
      </c>
    </row>
    <row r="4" spans="1:10" ht="18" customHeight="1">
      <c r="A4" t="s">
        <v>727</v>
      </c>
    </row>
    <row r="5" spans="1:10" ht="18" customHeight="1">
      <c r="A5" t="s">
        <v>728</v>
      </c>
    </row>
    <row r="6" spans="1:10" ht="18" customHeight="1"/>
    <row r="7" spans="1:10" ht="18" customHeight="1">
      <c r="A7" s="969" t="s">
        <v>729</v>
      </c>
      <c r="B7" s="969"/>
      <c r="C7" s="969"/>
      <c r="D7" s="969"/>
      <c r="E7" s="969"/>
      <c r="F7" s="969"/>
      <c r="G7" s="969"/>
      <c r="H7" s="969"/>
      <c r="I7" s="969"/>
      <c r="J7" s="969"/>
    </row>
    <row r="8" spans="1:10" ht="18" customHeight="1"/>
    <row r="9" spans="1:10" ht="18" customHeight="1">
      <c r="A9" t="s">
        <v>730</v>
      </c>
      <c r="B9" s="27"/>
      <c r="C9" s="27"/>
      <c r="D9" s="27"/>
      <c r="E9" s="27"/>
      <c r="F9" s="27"/>
      <c r="G9" s="27"/>
      <c r="H9" s="27"/>
      <c r="I9" s="27"/>
      <c r="J9" s="27"/>
    </row>
    <row r="10" spans="1:10" ht="18" customHeight="1"/>
    <row r="11" spans="1:10" ht="18" customHeight="1">
      <c r="A11" t="s">
        <v>731</v>
      </c>
      <c r="C11" s="27"/>
      <c r="D11" s="27"/>
      <c r="E11" s="27"/>
      <c r="F11" s="27"/>
      <c r="G11" s="27"/>
      <c r="H11" s="27"/>
      <c r="I11" s="27"/>
      <c r="J11" s="27"/>
    </row>
    <row r="12" spans="1:10" ht="18" customHeight="1"/>
    <row r="13" spans="1:10" ht="18" customHeight="1">
      <c r="A13" t="s">
        <v>732</v>
      </c>
      <c r="I13" s="28" t="s">
        <v>107</v>
      </c>
      <c r="J13" s="29"/>
    </row>
    <row r="14" spans="1:10" ht="18" customHeight="1">
      <c r="J14" s="30"/>
    </row>
    <row r="15" spans="1:10" ht="18" customHeight="1">
      <c r="A15" t="s">
        <v>733</v>
      </c>
      <c r="I15" s="28" t="s">
        <v>107</v>
      </c>
      <c r="J15" s="29"/>
    </row>
    <row r="16" spans="1:10" ht="18" customHeight="1">
      <c r="J16" s="30"/>
    </row>
    <row r="17" spans="1:10" ht="18" customHeight="1">
      <c r="A17" t="s">
        <v>734</v>
      </c>
      <c r="I17" s="28" t="s">
        <v>107</v>
      </c>
      <c r="J17" s="29"/>
    </row>
    <row r="18" spans="1:10" ht="18" customHeight="1">
      <c r="J18" s="30"/>
    </row>
    <row r="19" spans="1:10" ht="18" customHeight="1">
      <c r="A19" t="s">
        <v>735</v>
      </c>
      <c r="I19" s="28" t="s">
        <v>107</v>
      </c>
      <c r="J19" s="29"/>
    </row>
    <row r="20" spans="1:10" ht="18" customHeight="1">
      <c r="J20" s="30"/>
    </row>
    <row r="21" spans="1:10" ht="18" customHeight="1">
      <c r="A21" t="s">
        <v>736</v>
      </c>
      <c r="I21" s="28" t="s">
        <v>107</v>
      </c>
      <c r="J21" s="29"/>
    </row>
    <row r="22" spans="1:10" ht="18" customHeight="1">
      <c r="J22" s="30"/>
    </row>
    <row r="23" spans="1:10" ht="18" customHeight="1">
      <c r="A23" t="s">
        <v>737</v>
      </c>
      <c r="I23" s="28" t="s">
        <v>107</v>
      </c>
      <c r="J23" s="29"/>
    </row>
    <row r="24" spans="1:10" ht="18" customHeight="1">
      <c r="A24" t="s">
        <v>738</v>
      </c>
      <c r="J24" s="30"/>
    </row>
    <row r="25" spans="1:10" ht="18" customHeight="1"/>
    <row r="26" spans="1:10" ht="18" customHeight="1" thickBot="1">
      <c r="A26" s="32" t="s">
        <v>739</v>
      </c>
      <c r="I26" s="28" t="s">
        <v>107</v>
      </c>
      <c r="J26" s="31">
        <f>SUM(J13,J15,J17,J19,J21,J23)</f>
        <v>0</v>
      </c>
    </row>
    <row r="27" spans="1:10" ht="18" customHeight="1" thickTop="1"/>
    <row r="28" spans="1:10" ht="18" customHeight="1"/>
    <row r="29" spans="1:10" ht="18" customHeight="1"/>
    <row r="30" spans="1:10" ht="18" customHeight="1"/>
    <row r="31" spans="1:10" ht="18" customHeight="1">
      <c r="A31" t="s">
        <v>740</v>
      </c>
      <c r="B31" s="27"/>
      <c r="C31" s="27"/>
      <c r="D31" s="27"/>
      <c r="E31" s="27"/>
      <c r="F31" s="27"/>
      <c r="G31" s="27"/>
      <c r="J31" s="809"/>
    </row>
    <row r="32" spans="1:10" ht="18" customHeight="1"/>
    <row r="33" spans="1:10" ht="18" customHeight="1">
      <c r="A33" s="780" t="s">
        <v>741</v>
      </c>
    </row>
    <row r="35" spans="1:10">
      <c r="I35" s="1"/>
    </row>
    <row r="44" spans="1:10">
      <c r="J44" s="757" t="s">
        <v>742</v>
      </c>
    </row>
    <row r="45" spans="1:10">
      <c r="J45" s="757" t="str">
        <f>"Budget Fiscal Year "&amp;TEXT('Form 1'!$C$136,"yyyy-yyyy")</f>
        <v>Budget Fiscal Year 2026-2027</v>
      </c>
    </row>
    <row r="46" spans="1:10">
      <c r="J46" s="757" t="s">
        <v>743</v>
      </c>
    </row>
  </sheetData>
  <mergeCells count="2">
    <mergeCell ref="A1:J1"/>
    <mergeCell ref="A7:J7"/>
  </mergeCells>
  <phoneticPr fontId="12" type="noConversion"/>
  <pageMargins left="0.55000000000000004" right="0" top="0.5" bottom="0.25" header="0.5" footer="0"/>
  <pageSetup scale="97" orientation="portrait" r:id="rId1"/>
  <headerFooter alignWithMargins="0">
    <oddFooter>&amp;C&amp;8FORM 4405LGF
Last Revised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D18D-DDEA-476D-927B-3823D8C8D329}">
  <sheetPr codeName="Sheet2">
    <tabColor rgb="FFFFFF00"/>
    <pageSetUpPr fitToPage="1"/>
  </sheetPr>
  <dimension ref="A1:AD118"/>
  <sheetViews>
    <sheetView tabSelected="1" topLeftCell="A31" zoomScaleNormal="100" workbookViewId="0">
      <selection activeCell="F59" sqref="F59"/>
    </sheetView>
  </sheetViews>
  <sheetFormatPr baseColWidth="10" defaultColWidth="9.1640625" defaultRowHeight="12"/>
  <cols>
    <col min="1" max="1" width="3" style="827" bestFit="1" customWidth="1"/>
    <col min="2" max="2" width="18.33203125" style="26" customWidth="1"/>
    <col min="3" max="3" width="5.5" style="26" customWidth="1"/>
    <col min="4" max="4" width="27.83203125" style="26" customWidth="1"/>
    <col min="5" max="6" width="15.5" style="26" customWidth="1"/>
    <col min="7" max="7" width="22.1640625" style="26" customWidth="1"/>
    <col min="8" max="8" width="18.33203125" style="26" customWidth="1"/>
    <col min="9" max="9" width="15.5" style="26" customWidth="1"/>
    <col min="10" max="10" width="14.5" style="26" customWidth="1"/>
    <col min="11" max="11" width="7.33203125" style="26" customWidth="1"/>
    <col min="12" max="12" width="67.5" style="26" customWidth="1"/>
    <col min="13" max="16384" width="9.1640625" style="26"/>
  </cols>
  <sheetData>
    <row r="1" spans="1:14" ht="116.25" customHeight="1">
      <c r="B1" s="895" t="e" vm="1">
        <v>#VALUE!</v>
      </c>
      <c r="C1" s="895"/>
      <c r="D1" s="895"/>
      <c r="E1" s="895"/>
      <c r="F1" s="895"/>
      <c r="G1" s="895"/>
      <c r="H1" s="895"/>
      <c r="I1" s="895"/>
      <c r="J1" s="1"/>
      <c r="K1" s="1"/>
      <c r="L1" s="1"/>
      <c r="M1" s="1"/>
      <c r="N1" s="1"/>
    </row>
    <row r="2" spans="1:14">
      <c r="B2" s="1"/>
      <c r="C2" s="1"/>
      <c r="D2" s="1"/>
      <c r="E2" s="1"/>
      <c r="F2" s="1"/>
      <c r="G2" s="1"/>
      <c r="H2" s="1"/>
      <c r="I2" s="1"/>
      <c r="J2" s="1"/>
      <c r="K2" s="828" t="s">
        <v>48</v>
      </c>
      <c r="L2" s="829"/>
      <c r="M2" s="1"/>
      <c r="N2" s="1"/>
    </row>
    <row r="3" spans="1:14">
      <c r="B3" s="1" t="s">
        <v>49</v>
      </c>
      <c r="C3" s="1"/>
      <c r="D3" s="1"/>
      <c r="E3" s="1"/>
      <c r="F3" s="1"/>
      <c r="G3" s="1"/>
      <c r="H3" s="757" t="s">
        <v>50</v>
      </c>
      <c r="I3" s="786">
        <v>46127</v>
      </c>
      <c r="J3" s="1"/>
      <c r="K3" s="830"/>
      <c r="L3" s="831" t="s">
        <v>51</v>
      </c>
      <c r="M3" s="1"/>
      <c r="N3" s="1"/>
    </row>
    <row r="4" spans="1:14">
      <c r="B4" s="1" t="s">
        <v>52</v>
      </c>
      <c r="C4" s="1"/>
      <c r="D4" s="1"/>
      <c r="E4" s="1"/>
      <c r="F4" s="1"/>
      <c r="G4" s="1"/>
      <c r="H4" s="1"/>
      <c r="I4" s="1"/>
      <c r="J4" s="1"/>
      <c r="K4" s="726"/>
      <c r="L4" s="1" t="s">
        <v>54</v>
      </c>
      <c r="M4" s="1"/>
      <c r="N4" s="1"/>
    </row>
    <row r="5" spans="1:14">
      <c r="B5" s="1" t="s">
        <v>53</v>
      </c>
      <c r="C5" s="1"/>
      <c r="D5" s="1"/>
      <c r="E5" s="1"/>
      <c r="F5" s="1"/>
      <c r="G5" s="1"/>
      <c r="H5" s="1"/>
      <c r="I5" s="1"/>
      <c r="J5" s="1"/>
      <c r="K5" s="543"/>
      <c r="L5" s="1" t="s">
        <v>55</v>
      </c>
      <c r="M5" s="1"/>
      <c r="N5" s="1"/>
    </row>
    <row r="6" spans="1:14">
      <c r="B6" s="1"/>
      <c r="C6" s="1"/>
      <c r="D6" s="1"/>
      <c r="E6" s="1"/>
      <c r="F6" s="1"/>
      <c r="G6" s="1"/>
      <c r="H6" s="1"/>
      <c r="I6" s="1"/>
      <c r="J6" s="1"/>
      <c r="K6" s="238"/>
      <c r="L6" s="1" t="s">
        <v>57</v>
      </c>
      <c r="M6" s="1"/>
      <c r="N6" s="1"/>
    </row>
    <row r="7" spans="1:14" ht="19.25" customHeight="1">
      <c r="B7" s="896" t="s">
        <v>1015</v>
      </c>
      <c r="C7" s="896"/>
      <c r="D7" s="896"/>
      <c r="E7" s="896"/>
      <c r="F7" s="896"/>
      <c r="G7" s="896"/>
      <c r="H7" s="758" t="s">
        <v>56</v>
      </c>
      <c r="I7" s="825" t="s">
        <v>46</v>
      </c>
      <c r="J7" s="1"/>
      <c r="K7" s="832"/>
      <c r="L7" s="1" t="s">
        <v>57</v>
      </c>
      <c r="M7" s="1"/>
      <c r="N7" s="1"/>
    </row>
    <row r="8" spans="1:14" ht="17" customHeight="1">
      <c r="B8" s="1" t="str">
        <f>"budget for the fiscal year ending "&amp;'Form 1'!C137&amp;", consisting of the following estimated revenues and expenditures:"</f>
        <v>budget for the fiscal year ending June 30, 2027, consisting of the following estimated revenues and expenditures:</v>
      </c>
      <c r="C8" s="1"/>
      <c r="D8" s="1"/>
      <c r="E8" s="1"/>
      <c r="F8" s="1"/>
      <c r="G8" s="1"/>
      <c r="H8" s="1"/>
      <c r="I8" s="1"/>
      <c r="J8" s="1"/>
      <c r="K8" s="787"/>
      <c r="L8" s="1" t="s">
        <v>58</v>
      </c>
      <c r="M8" s="1"/>
      <c r="N8" s="1"/>
    </row>
    <row r="9" spans="1:14" ht="15.75" customHeight="1">
      <c r="B9" s="1"/>
      <c r="C9" s="1"/>
      <c r="D9" s="833"/>
      <c r="E9" s="1"/>
      <c r="F9" s="834"/>
      <c r="G9" s="1"/>
      <c r="H9" s="1"/>
      <c r="I9" s="1"/>
      <c r="J9" s="1"/>
      <c r="K9" s="545">
        <v>0</v>
      </c>
      <c r="L9" s="835" t="s">
        <v>59</v>
      </c>
      <c r="M9" s="1"/>
      <c r="N9" s="1"/>
    </row>
    <row r="10" spans="1:14" s="836" customFormat="1" ht="14" customHeight="1">
      <c r="D10" s="897" t="s">
        <v>957</v>
      </c>
      <c r="E10" s="897"/>
      <c r="G10" s="897" t="s">
        <v>958</v>
      </c>
      <c r="H10" s="897"/>
    </row>
    <row r="11" spans="1:14" s="48" customFormat="1" ht="19.25" customHeight="1">
      <c r="C11" s="837"/>
      <c r="D11" s="838" t="s">
        <v>215</v>
      </c>
      <c r="E11" s="838" t="s">
        <v>61</v>
      </c>
      <c r="G11" s="838" t="s">
        <v>215</v>
      </c>
      <c r="H11" s="838" t="s">
        <v>62</v>
      </c>
      <c r="I11" s="55"/>
      <c r="K11" s="836"/>
      <c r="L11" s="839"/>
    </row>
    <row r="12" spans="1:14" ht="14" customHeight="1">
      <c r="A12" s="26"/>
      <c r="C12" s="827"/>
      <c r="D12" s="840" t="s">
        <v>63</v>
      </c>
      <c r="E12" s="333">
        <v>8535600</v>
      </c>
      <c r="F12" s="827"/>
      <c r="G12" s="840" t="str">
        <f>IF(D12="","",D12)</f>
        <v>100 - General Fund</v>
      </c>
      <c r="H12" s="333">
        <f>8854857-160613+0.02</f>
        <v>8694244.0199999996</v>
      </c>
      <c r="I12" s="1"/>
      <c r="J12" s="1"/>
      <c r="K12" s="2"/>
      <c r="L12" s="1"/>
      <c r="M12" s="1"/>
      <c r="N12" s="1"/>
    </row>
    <row r="13" spans="1:14" ht="14" customHeight="1">
      <c r="A13" s="26"/>
      <c r="C13" s="827"/>
      <c r="D13" s="840" t="s">
        <v>64</v>
      </c>
      <c r="E13" s="333">
        <v>443809</v>
      </c>
      <c r="F13" s="827"/>
      <c r="G13" s="840" t="str">
        <f t="shared" ref="G13:G24" si="0">IF(D13="","",D13)</f>
        <v>206 - ELL</v>
      </c>
      <c r="H13" s="333">
        <v>319469</v>
      </c>
      <c r="I13" s="1"/>
      <c r="J13" s="1"/>
      <c r="K13" s="1"/>
      <c r="L13" s="1"/>
      <c r="M13" s="1"/>
      <c r="N13" s="1"/>
    </row>
    <row r="14" spans="1:14" ht="14" customHeight="1">
      <c r="A14" s="26"/>
      <c r="C14" s="827"/>
      <c r="D14" s="840" t="s">
        <v>65</v>
      </c>
      <c r="E14" s="333"/>
      <c r="F14" s="827"/>
      <c r="G14" s="840" t="str">
        <f t="shared" si="0"/>
        <v>207 - GATE</v>
      </c>
      <c r="H14" s="333"/>
      <c r="I14" s="1"/>
      <c r="J14" s="1"/>
      <c r="K14" s="1"/>
      <c r="L14" s="1"/>
      <c r="M14" s="1"/>
      <c r="N14" s="1"/>
    </row>
    <row r="15" spans="1:14" ht="14" customHeight="1">
      <c r="A15" s="26"/>
      <c r="C15" s="827"/>
      <c r="D15" s="840" t="s">
        <v>66</v>
      </c>
      <c r="E15" s="333">
        <v>587477</v>
      </c>
      <c r="F15" s="827"/>
      <c r="G15" s="840" t="str">
        <f t="shared" si="0"/>
        <v>208 - At-Risk</v>
      </c>
      <c r="H15" s="333">
        <f>373140+85868+72+6113</f>
        <v>465193</v>
      </c>
      <c r="I15" s="1"/>
      <c r="J15" s="1"/>
      <c r="K15" s="1"/>
      <c r="L15" s="1"/>
      <c r="M15" s="1"/>
      <c r="N15" s="1"/>
    </row>
    <row r="16" spans="1:14" ht="14" customHeight="1">
      <c r="A16" s="26"/>
      <c r="C16" s="827"/>
      <c r="D16" s="840" t="s">
        <v>953</v>
      </c>
      <c r="E16" s="333">
        <v>239135</v>
      </c>
      <c r="F16" s="827"/>
      <c r="G16" s="840" t="str">
        <f t="shared" si="0"/>
        <v>220 - AB398</v>
      </c>
      <c r="H16" s="333">
        <v>239135</v>
      </c>
      <c r="I16" s="1"/>
      <c r="J16" s="1"/>
      <c r="K16" s="1"/>
      <c r="L16" s="1"/>
    </row>
    <row r="17" spans="1:30" ht="14" customHeight="1">
      <c r="A17" s="26"/>
      <c r="C17" s="827"/>
      <c r="D17" s="840" t="s">
        <v>954</v>
      </c>
      <c r="E17" s="333"/>
      <c r="F17" s="827"/>
      <c r="G17" s="840" t="str">
        <f t="shared" si="0"/>
        <v>240 - Other State Grants</v>
      </c>
      <c r="H17" s="333"/>
      <c r="I17" s="1"/>
      <c r="J17" s="1"/>
      <c r="K17" s="1"/>
      <c r="L17" s="1"/>
    </row>
    <row r="18" spans="1:30" ht="14" customHeight="1">
      <c r="A18" s="26"/>
      <c r="C18" s="827"/>
      <c r="D18" s="840" t="s">
        <v>604</v>
      </c>
      <c r="E18" s="333">
        <v>494088</v>
      </c>
      <c r="F18" s="827"/>
      <c r="G18" s="840" t="str">
        <f t="shared" si="0"/>
        <v>250 - State SPED</v>
      </c>
      <c r="H18" s="333">
        <v>536128</v>
      </c>
      <c r="I18" s="1"/>
      <c r="J18" s="1"/>
      <c r="K18" s="1"/>
      <c r="L18" s="1"/>
    </row>
    <row r="19" spans="1:30" ht="14" customHeight="1">
      <c r="A19" s="26"/>
      <c r="C19" s="827"/>
      <c r="D19" s="840" t="s">
        <v>955</v>
      </c>
      <c r="E19" s="333">
        <v>1078027</v>
      </c>
      <c r="F19" s="827"/>
      <c r="G19" s="840" t="str">
        <f t="shared" si="0"/>
        <v>280 - Fed Funds</v>
      </c>
      <c r="H19" s="333">
        <v>1078027</v>
      </c>
      <c r="I19" s="1"/>
      <c r="J19" s="1"/>
      <c r="K19" s="1"/>
      <c r="L19" s="1"/>
    </row>
    <row r="20" spans="1:30" ht="14" customHeight="1">
      <c r="A20" s="26"/>
      <c r="C20" s="827"/>
      <c r="D20" s="840" t="s">
        <v>959</v>
      </c>
      <c r="E20" s="333">
        <v>565629.65</v>
      </c>
      <c r="F20" s="827"/>
      <c r="G20" s="840" t="str">
        <f t="shared" si="0"/>
        <v>290 - Food Service</v>
      </c>
      <c r="H20" s="333">
        <v>565630</v>
      </c>
      <c r="I20" s="1"/>
      <c r="J20" s="1"/>
      <c r="K20" s="1"/>
      <c r="L20" s="1"/>
    </row>
    <row r="21" spans="1:30" ht="14" customHeight="1">
      <c r="A21" s="26"/>
      <c r="C21" s="827"/>
      <c r="D21" s="814" t="s">
        <v>1013</v>
      </c>
      <c r="E21" s="333">
        <v>26000</v>
      </c>
      <c r="F21" s="827"/>
      <c r="G21" s="840" t="str">
        <f t="shared" si="0"/>
        <v>260 - Gifts and Donations</v>
      </c>
      <c r="H21" s="333">
        <v>26000</v>
      </c>
      <c r="I21" s="1"/>
      <c r="J21" s="1"/>
      <c r="K21" s="1"/>
      <c r="L21" s="1"/>
    </row>
    <row r="22" spans="1:30" ht="14" customHeight="1">
      <c r="A22" s="26"/>
      <c r="C22" s="827"/>
      <c r="D22" s="814" t="s">
        <v>1014</v>
      </c>
      <c r="E22" s="333">
        <v>1580000</v>
      </c>
      <c r="F22" s="827"/>
      <c r="G22" s="840" t="str">
        <f t="shared" si="0"/>
        <v>270 - Other Special /Miscellaneous</v>
      </c>
      <c r="H22" s="333">
        <v>1580000</v>
      </c>
      <c r="I22" s="1"/>
      <c r="J22" s="1"/>
      <c r="K22" s="1"/>
      <c r="L22" s="1"/>
    </row>
    <row r="23" spans="1:30" ht="14" customHeight="1">
      <c r="A23" s="26"/>
      <c r="C23" s="827"/>
      <c r="D23" s="814"/>
      <c r="E23" s="333"/>
      <c r="F23" s="827"/>
      <c r="G23" s="840" t="str">
        <f t="shared" si="0"/>
        <v/>
      </c>
      <c r="H23" s="333"/>
      <c r="I23" s="1"/>
      <c r="J23" s="1"/>
      <c r="K23" s="1"/>
      <c r="L23" s="1"/>
    </row>
    <row r="24" spans="1:30" ht="14" customHeight="1">
      <c r="A24" s="26"/>
      <c r="C24" s="827"/>
      <c r="D24" s="815"/>
      <c r="E24" s="334"/>
      <c r="F24" s="827"/>
      <c r="G24" s="841" t="str">
        <f t="shared" si="0"/>
        <v/>
      </c>
      <c r="H24" s="334"/>
      <c r="I24" s="1"/>
      <c r="J24" s="1"/>
      <c r="K24" s="1"/>
      <c r="L24" s="1"/>
    </row>
    <row r="25" spans="1:30" s="55" customFormat="1" ht="14" customHeight="1">
      <c r="C25" s="827"/>
      <c r="D25" s="842" t="s">
        <v>983</v>
      </c>
      <c r="E25" s="817">
        <f>SUM(E12:E24)</f>
        <v>13549765.65</v>
      </c>
      <c r="F25" s="827"/>
      <c r="G25" s="842" t="s">
        <v>956</v>
      </c>
      <c r="H25" s="817">
        <f>SUM(H12:H24)</f>
        <v>13503826.02</v>
      </c>
      <c r="I25" s="816"/>
    </row>
    <row r="26" spans="1:30" s="55" customFormat="1" ht="14" customHeight="1">
      <c r="C26" s="827"/>
      <c r="D26" s="842" t="s">
        <v>989</v>
      </c>
      <c r="E26" s="817">
        <f>IFERROR(HLOOKUP($I$7,'Sch T'!$F$7:$I$19,13,FALSE),"")</f>
        <v>0</v>
      </c>
      <c r="F26" s="827"/>
      <c r="G26" s="842" t="s">
        <v>990</v>
      </c>
      <c r="H26" s="817">
        <f>IFERROR(HLOOKUP($I$7,'Sch T'!$F$7:$I$19,13,FALSE),"")</f>
        <v>0</v>
      </c>
      <c r="I26" s="816"/>
    </row>
    <row r="27" spans="1:30" ht="13" thickBot="1">
      <c r="B27" s="1"/>
      <c r="C27" s="827"/>
      <c r="D27" s="843" t="s">
        <v>984</v>
      </c>
      <c r="E27" s="818">
        <f>IFERROR(HLOOKUP($I$7,'Sch BB-6'!$G$8:$J$25,17,FALSE),"")</f>
        <v>67509.036969609559</v>
      </c>
      <c r="F27" s="827"/>
      <c r="G27" s="842" t="s">
        <v>1010</v>
      </c>
      <c r="H27" s="531">
        <f>IFERROR(HLOOKUP($I$7,'Sch BB-14A'!$H$8:$K$21,8,FALSE),"")</f>
        <v>0</v>
      </c>
      <c r="I27" s="1"/>
      <c r="J27" s="1"/>
      <c r="K27" s="1"/>
      <c r="L27" s="1"/>
    </row>
    <row r="28" spans="1:30" ht="14" thickTop="1" thickBot="1">
      <c r="B28" s="1"/>
      <c r="C28" s="827"/>
      <c r="D28" s="842" t="s">
        <v>985</v>
      </c>
      <c r="E28" s="817">
        <f>SUM(E25:E27)</f>
        <v>13617274.68696961</v>
      </c>
      <c r="F28" s="827"/>
      <c r="G28" s="843" t="s">
        <v>986</v>
      </c>
      <c r="H28" s="818">
        <f>IFERROR(HLOOKUP($I$7,'Sch BB-14A'!$H$8:$K$21,13,FALSE),"")</f>
        <v>113448.67091340013</v>
      </c>
      <c r="I28" s="1"/>
      <c r="J28" s="844"/>
      <c r="K28" s="1"/>
      <c r="L28" s="1"/>
    </row>
    <row r="29" spans="1:30" ht="13" thickTop="1">
      <c r="B29" s="1"/>
      <c r="C29" s="827"/>
      <c r="D29" s="842" t="s">
        <v>988</v>
      </c>
      <c r="E29" s="826">
        <f>E28-(IFERROR(HLOOKUP($I$7,'Sch BB-6'!$G$8:$J$25,18,FALSE),""))</f>
        <v>0</v>
      </c>
      <c r="F29" s="827"/>
      <c r="G29" s="842" t="s">
        <v>987</v>
      </c>
      <c r="H29" s="817">
        <f>SUM(H25:H28)</f>
        <v>13617274.6909134</v>
      </c>
      <c r="I29" s="1"/>
      <c r="J29" s="1"/>
      <c r="K29" s="1"/>
      <c r="L29" s="1"/>
    </row>
    <row r="30" spans="1:30">
      <c r="B30" s="1"/>
      <c r="D30" s="845"/>
      <c r="E30" s="846"/>
      <c r="F30" s="1"/>
      <c r="G30" s="842" t="s">
        <v>988</v>
      </c>
      <c r="H30" s="826">
        <f>H29-(IFERROR(HLOOKUP($I$7,'Sch BB-14A'!H8:K21,14,FALSE),""))</f>
        <v>3.9437897503376007E-3</v>
      </c>
      <c r="I30" s="1"/>
      <c r="J30" s="1"/>
      <c r="K30" s="1"/>
      <c r="L30" s="1"/>
    </row>
    <row r="31" spans="1:30" ht="21" customHeight="1">
      <c r="B31" s="899" t="s">
        <v>16</v>
      </c>
      <c r="C31" s="899"/>
      <c r="D31" s="899"/>
      <c r="E31" s="899"/>
      <c r="F31" s="899"/>
      <c r="G31" s="899"/>
      <c r="H31" s="899"/>
      <c r="I31" s="899"/>
      <c r="J31" s="55"/>
      <c r="K31" s="55"/>
      <c r="L31" s="1"/>
      <c r="M31" s="1"/>
      <c r="N31" s="1"/>
      <c r="O31" s="1"/>
      <c r="P31" s="1"/>
      <c r="Q31" s="1"/>
      <c r="R31" s="1"/>
      <c r="S31" s="1"/>
      <c r="T31" s="1"/>
      <c r="U31" s="1"/>
      <c r="V31" s="1"/>
      <c r="W31" s="1"/>
      <c r="X31" s="1"/>
      <c r="Y31" s="1"/>
      <c r="Z31" s="1"/>
      <c r="AA31" s="1"/>
      <c r="AB31" s="1"/>
      <c r="AC31" s="1"/>
      <c r="AD31" s="1"/>
    </row>
    <row r="32" spans="1:30" ht="110.25" customHeight="1">
      <c r="B32" s="898" t="s">
        <v>68</v>
      </c>
      <c r="C32" s="898"/>
      <c r="D32" s="898"/>
      <c r="E32" s="898"/>
      <c r="F32" s="898"/>
      <c r="G32" s="898"/>
      <c r="H32" s="898"/>
      <c r="I32" s="898"/>
      <c r="J32" s="847"/>
      <c r="K32" s="847"/>
      <c r="L32" s="1"/>
      <c r="M32" s="1"/>
      <c r="N32" s="1"/>
      <c r="O32" s="1"/>
      <c r="P32" s="1"/>
      <c r="Q32" s="1"/>
      <c r="R32" s="1"/>
      <c r="S32" s="1"/>
      <c r="T32" s="1"/>
      <c r="U32" s="1"/>
      <c r="V32" s="1"/>
      <c r="W32" s="1"/>
      <c r="X32" s="1"/>
      <c r="Y32" s="1"/>
      <c r="Z32" s="1"/>
      <c r="AA32" s="1"/>
      <c r="AB32" s="1"/>
      <c r="AC32" s="1"/>
      <c r="AD32" s="1"/>
    </row>
    <row r="33" spans="1:30" ht="21" customHeight="1">
      <c r="B33" s="899" t="s">
        <v>69</v>
      </c>
      <c r="C33" s="899"/>
      <c r="D33" s="899"/>
      <c r="E33" s="899"/>
      <c r="F33" s="899"/>
      <c r="G33" s="899"/>
      <c r="H33" s="899"/>
      <c r="I33" s="899"/>
      <c r="J33" s="1"/>
      <c r="K33" s="1"/>
      <c r="L33" s="1"/>
      <c r="M33" s="1"/>
      <c r="N33" s="1"/>
      <c r="O33" s="1"/>
      <c r="P33" s="1"/>
      <c r="Q33" s="1"/>
      <c r="R33" s="1"/>
      <c r="S33" s="1"/>
      <c r="T33" s="1"/>
      <c r="U33" s="1"/>
      <c r="V33" s="1"/>
      <c r="W33" s="1"/>
      <c r="X33" s="1"/>
      <c r="Y33" s="1"/>
      <c r="Z33" s="1"/>
      <c r="AA33" s="1"/>
      <c r="AB33" s="1"/>
      <c r="AC33" s="1"/>
      <c r="AD33" s="1"/>
    </row>
    <row r="35" spans="1:30" s="852" customFormat="1" ht="21" customHeight="1">
      <c r="A35" s="848"/>
      <c r="B35" s="849" t="s">
        <v>70</v>
      </c>
      <c r="C35" s="890" t="s">
        <v>1033</v>
      </c>
      <c r="D35" s="890"/>
      <c r="E35" s="890"/>
      <c r="F35" s="850"/>
      <c r="G35" s="851" t="s">
        <v>71</v>
      </c>
      <c r="H35" s="891"/>
      <c r="I35" s="891"/>
      <c r="J35" s="850"/>
      <c r="K35" s="850"/>
      <c r="L35" s="850"/>
      <c r="M35" s="850"/>
      <c r="N35" s="850"/>
      <c r="O35" s="850"/>
      <c r="P35" s="850"/>
      <c r="Q35" s="850"/>
      <c r="R35" s="850"/>
      <c r="S35" s="850"/>
      <c r="T35" s="850"/>
      <c r="U35" s="850"/>
      <c r="V35" s="850"/>
      <c r="W35" s="850"/>
      <c r="X35" s="850"/>
      <c r="Y35" s="850"/>
      <c r="Z35" s="850"/>
      <c r="AA35" s="850"/>
      <c r="AB35" s="850"/>
      <c r="AC35" s="850"/>
      <c r="AD35" s="850"/>
    </row>
    <row r="36" spans="1:30">
      <c r="B36" s="757"/>
      <c r="C36" s="1"/>
      <c r="D36" s="1"/>
      <c r="E36" s="1"/>
      <c r="F36" s="1"/>
      <c r="G36" s="757"/>
      <c r="H36" s="1"/>
      <c r="I36" s="1"/>
      <c r="J36" s="1"/>
      <c r="K36" s="1"/>
      <c r="L36" s="1"/>
      <c r="M36" s="1"/>
      <c r="N36" s="1"/>
      <c r="O36" s="1"/>
      <c r="P36" s="1"/>
      <c r="Q36" s="1"/>
      <c r="R36" s="1"/>
      <c r="S36" s="1"/>
      <c r="T36" s="1"/>
      <c r="U36" s="1"/>
      <c r="V36" s="1"/>
      <c r="W36" s="1"/>
      <c r="X36" s="1"/>
      <c r="Y36" s="1"/>
      <c r="Z36" s="1"/>
      <c r="AA36" s="1"/>
      <c r="AB36" s="1"/>
      <c r="AC36" s="1"/>
      <c r="AD36" s="1"/>
    </row>
    <row r="37" spans="1:30">
      <c r="B37" s="757" t="s">
        <v>72</v>
      </c>
      <c r="C37" s="894" t="s">
        <v>1034</v>
      </c>
      <c r="D37" s="894"/>
      <c r="E37" s="757" t="s">
        <v>73</v>
      </c>
      <c r="F37" s="788" t="s">
        <v>1035</v>
      </c>
      <c r="G37" s="757" t="s">
        <v>74</v>
      </c>
      <c r="H37" s="894" t="s">
        <v>1036</v>
      </c>
      <c r="I37" s="894"/>
      <c r="J37" s="1"/>
      <c r="K37" s="1"/>
      <c r="L37" s="1"/>
      <c r="M37" s="1"/>
      <c r="N37" s="1"/>
      <c r="O37" s="1"/>
      <c r="P37" s="1"/>
      <c r="Q37" s="1"/>
      <c r="R37" s="1"/>
      <c r="S37" s="1"/>
      <c r="T37" s="1"/>
      <c r="U37" s="1"/>
      <c r="V37" s="1"/>
      <c r="W37" s="1"/>
      <c r="X37" s="1"/>
      <c r="Y37" s="1"/>
      <c r="Z37" s="1"/>
      <c r="AA37" s="1"/>
      <c r="AB37" s="1"/>
      <c r="AC37" s="1"/>
      <c r="AD37" s="1"/>
    </row>
    <row r="38" spans="1:30">
      <c r="B38" s="1"/>
      <c r="C38" s="1"/>
      <c r="D38" s="1"/>
      <c r="E38" s="1"/>
      <c r="F38" s="1"/>
      <c r="G38" s="757"/>
      <c r="H38" s="1"/>
      <c r="I38" s="1"/>
      <c r="J38" s="1"/>
      <c r="K38" s="1"/>
      <c r="L38" s="1"/>
      <c r="M38" s="1"/>
      <c r="N38" s="1"/>
      <c r="O38" s="1"/>
      <c r="P38" s="1"/>
      <c r="Q38" s="1"/>
      <c r="R38" s="1"/>
      <c r="S38" s="1"/>
      <c r="T38" s="1"/>
      <c r="U38" s="1"/>
      <c r="V38" s="1"/>
      <c r="W38" s="1"/>
      <c r="X38" s="1"/>
      <c r="Y38" s="1"/>
      <c r="Z38" s="1"/>
      <c r="AA38" s="1"/>
      <c r="AB38" s="1"/>
      <c r="AC38" s="1"/>
      <c r="AD38" s="1"/>
    </row>
    <row r="39" spans="1:30" ht="12.75" customHeight="1">
      <c r="B39" s="853" t="s">
        <v>75</v>
      </c>
      <c r="C39" s="1"/>
      <c r="D39" s="1"/>
      <c r="E39" s="1"/>
      <c r="F39" s="1"/>
      <c r="G39" s="757"/>
      <c r="H39" s="1"/>
      <c r="I39" s="1"/>
      <c r="J39" s="1"/>
      <c r="K39" s="1"/>
      <c r="L39" s="1"/>
      <c r="M39" s="1"/>
      <c r="N39" s="1"/>
      <c r="O39" s="1"/>
      <c r="P39" s="1"/>
      <c r="Q39" s="1"/>
      <c r="R39" s="1"/>
      <c r="S39" s="1"/>
      <c r="T39" s="1"/>
      <c r="U39" s="1"/>
      <c r="V39" s="1"/>
      <c r="W39" s="1"/>
      <c r="X39" s="1"/>
      <c r="Y39" s="1"/>
      <c r="Z39" s="1"/>
      <c r="AA39" s="1"/>
      <c r="AB39" s="1"/>
      <c r="AC39" s="1"/>
      <c r="AD39" s="1"/>
    </row>
    <row r="40" spans="1:30">
      <c r="B40" s="1"/>
      <c r="C40" s="1"/>
      <c r="D40" s="1"/>
      <c r="E40" s="1"/>
      <c r="F40" s="1"/>
      <c r="G40" s="757"/>
      <c r="H40" s="1"/>
      <c r="I40" s="1"/>
      <c r="J40" s="1"/>
      <c r="K40" s="1"/>
      <c r="L40" s="1"/>
      <c r="M40" s="1"/>
      <c r="N40" s="1"/>
      <c r="O40" s="1"/>
      <c r="P40" s="1"/>
      <c r="Q40" s="1"/>
      <c r="R40" s="1"/>
      <c r="S40" s="1"/>
      <c r="T40" s="1"/>
      <c r="U40" s="1"/>
      <c r="V40" s="1"/>
      <c r="W40" s="1"/>
      <c r="X40" s="1"/>
      <c r="Y40" s="1"/>
      <c r="Z40" s="1"/>
      <c r="AA40" s="1"/>
      <c r="AB40" s="1"/>
      <c r="AC40" s="1"/>
      <c r="AD40" s="1"/>
    </row>
    <row r="41" spans="1:30" s="852" customFormat="1" ht="21" customHeight="1">
      <c r="A41" s="848"/>
      <c r="B41" s="851" t="s">
        <v>76</v>
      </c>
      <c r="C41" s="890"/>
      <c r="D41" s="890"/>
      <c r="E41" s="890"/>
      <c r="F41" s="850"/>
      <c r="G41" s="851" t="s">
        <v>71</v>
      </c>
      <c r="H41" s="891"/>
      <c r="I41" s="891"/>
      <c r="J41" s="850"/>
      <c r="K41" s="850"/>
      <c r="L41" s="850"/>
      <c r="M41" s="850"/>
      <c r="N41" s="1"/>
      <c r="O41" s="1"/>
      <c r="P41" s="1"/>
      <c r="Q41" s="1"/>
      <c r="R41" s="1"/>
      <c r="S41" s="1"/>
      <c r="T41" s="1"/>
      <c r="U41" s="1"/>
      <c r="V41" s="1"/>
      <c r="W41" s="1"/>
      <c r="X41" s="1"/>
      <c r="Y41" s="1"/>
      <c r="Z41" s="1"/>
      <c r="AA41" s="1"/>
      <c r="AB41" s="1"/>
      <c r="AC41" s="1"/>
      <c r="AD41" s="1"/>
    </row>
    <row r="42" spans="1:30" s="852" customFormat="1" ht="21" customHeight="1">
      <c r="A42" s="848"/>
      <c r="B42" s="851" t="s">
        <v>76</v>
      </c>
      <c r="C42" s="890"/>
      <c r="D42" s="890"/>
      <c r="E42" s="890"/>
      <c r="F42" s="850"/>
      <c r="G42" s="851" t="s">
        <v>71</v>
      </c>
      <c r="H42" s="891"/>
      <c r="I42" s="891"/>
      <c r="J42" s="850"/>
      <c r="K42" s="850"/>
      <c r="L42" s="850"/>
      <c r="M42" s="850"/>
      <c r="N42" s="850"/>
      <c r="O42" s="850"/>
      <c r="P42" s="850"/>
      <c r="Q42" s="850"/>
      <c r="R42" s="850"/>
      <c r="S42" s="850"/>
      <c r="T42" s="850"/>
      <c r="U42" s="850"/>
      <c r="V42" s="850"/>
      <c r="W42" s="850"/>
      <c r="X42" s="850"/>
      <c r="Y42" s="850"/>
      <c r="Z42" s="850"/>
      <c r="AA42" s="850"/>
      <c r="AB42" s="850"/>
      <c r="AC42" s="850"/>
      <c r="AD42" s="850"/>
    </row>
    <row r="43" spans="1:30" s="852" customFormat="1" ht="21" customHeight="1">
      <c r="A43" s="848"/>
      <c r="B43" s="851" t="s">
        <v>76</v>
      </c>
      <c r="C43" s="890"/>
      <c r="D43" s="890"/>
      <c r="E43" s="890"/>
      <c r="F43" s="850"/>
      <c r="G43" s="851" t="s">
        <v>71</v>
      </c>
      <c r="H43" s="891"/>
      <c r="I43" s="891"/>
      <c r="J43" s="850"/>
      <c r="K43" s="850"/>
      <c r="L43" s="850"/>
      <c r="M43" s="850"/>
      <c r="N43" s="850"/>
      <c r="O43" s="850"/>
      <c r="P43" s="850"/>
      <c r="Q43" s="850"/>
      <c r="R43" s="850"/>
      <c r="S43" s="850"/>
      <c r="T43" s="850"/>
      <c r="U43" s="850"/>
      <c r="V43" s="850"/>
      <c r="W43" s="850"/>
      <c r="X43" s="850"/>
      <c r="Y43" s="850"/>
      <c r="Z43" s="850"/>
      <c r="AA43" s="850"/>
      <c r="AB43" s="850"/>
      <c r="AC43" s="850"/>
      <c r="AD43" s="850"/>
    </row>
    <row r="44" spans="1:30" s="852" customFormat="1" ht="21" customHeight="1">
      <c r="A44" s="848"/>
      <c r="B44" s="851" t="s">
        <v>76</v>
      </c>
      <c r="C44" s="890"/>
      <c r="D44" s="890"/>
      <c r="E44" s="890"/>
      <c r="F44" s="850"/>
      <c r="G44" s="851" t="s">
        <v>71</v>
      </c>
      <c r="H44" s="891"/>
      <c r="I44" s="891"/>
      <c r="J44" s="850"/>
      <c r="K44" s="850"/>
      <c r="L44" s="850"/>
      <c r="M44" s="850"/>
      <c r="N44" s="850"/>
      <c r="O44" s="850"/>
      <c r="P44" s="850"/>
      <c r="Q44" s="850"/>
      <c r="R44" s="850"/>
      <c r="S44" s="850"/>
      <c r="T44" s="850"/>
      <c r="U44" s="850"/>
      <c r="V44" s="850"/>
      <c r="W44" s="850"/>
      <c r="X44" s="850"/>
      <c r="Y44" s="850"/>
      <c r="Z44" s="850"/>
      <c r="AA44" s="850"/>
      <c r="AB44" s="850"/>
      <c r="AC44" s="850"/>
      <c r="AD44" s="850"/>
    </row>
    <row r="45" spans="1:30" s="852" customFormat="1" ht="21" customHeight="1">
      <c r="A45" s="848"/>
      <c r="B45" s="851" t="s">
        <v>76</v>
      </c>
      <c r="C45" s="890"/>
      <c r="D45" s="890"/>
      <c r="E45" s="890"/>
      <c r="F45" s="850"/>
      <c r="G45" s="851" t="s">
        <v>71</v>
      </c>
      <c r="H45" s="891"/>
      <c r="I45" s="891"/>
      <c r="J45" s="850"/>
      <c r="K45" s="850"/>
      <c r="L45" s="850"/>
      <c r="M45" s="850"/>
      <c r="N45" s="850"/>
      <c r="O45" s="850"/>
      <c r="P45" s="850"/>
      <c r="Q45" s="850"/>
      <c r="R45" s="850"/>
      <c r="S45" s="850"/>
      <c r="T45" s="850"/>
      <c r="U45" s="850"/>
      <c r="V45" s="850"/>
      <c r="W45" s="850"/>
      <c r="X45" s="850"/>
      <c r="Y45" s="850"/>
      <c r="Z45" s="850"/>
      <c r="AA45" s="850"/>
      <c r="AB45" s="850"/>
      <c r="AC45" s="850"/>
      <c r="AD45" s="850"/>
    </row>
    <row r="46" spans="1:30" s="852" customFormat="1" ht="21" customHeight="1">
      <c r="A46" s="848"/>
      <c r="B46" s="851" t="s">
        <v>76</v>
      </c>
      <c r="C46" s="890"/>
      <c r="D46" s="890"/>
      <c r="E46" s="890"/>
      <c r="F46" s="850"/>
      <c r="G46" s="851" t="s">
        <v>71</v>
      </c>
      <c r="H46" s="891"/>
      <c r="I46" s="891"/>
      <c r="J46" s="850"/>
      <c r="K46" s="850"/>
      <c r="L46" s="850"/>
      <c r="M46" s="850"/>
      <c r="N46" s="850"/>
      <c r="O46" s="850"/>
      <c r="P46" s="850"/>
      <c r="Q46" s="850"/>
      <c r="R46" s="850"/>
      <c r="S46" s="850"/>
      <c r="T46" s="850"/>
      <c r="U46" s="850"/>
      <c r="V46" s="850"/>
      <c r="W46" s="850"/>
      <c r="X46" s="850"/>
      <c r="Y46" s="850"/>
      <c r="Z46" s="850"/>
      <c r="AA46" s="850"/>
      <c r="AB46" s="850"/>
      <c r="AC46" s="850"/>
      <c r="AD46" s="850"/>
    </row>
    <row r="47" spans="1:30" ht="13" thickBot="1">
      <c r="B47" s="854"/>
      <c r="C47" s="854"/>
      <c r="D47" s="854"/>
      <c r="E47" s="854"/>
      <c r="F47" s="854"/>
      <c r="G47" s="854"/>
      <c r="H47" s="854"/>
      <c r="I47" s="854"/>
      <c r="J47" s="1"/>
      <c r="K47" s="1"/>
      <c r="L47" s="1"/>
    </row>
    <row r="49" spans="2:12">
      <c r="B49" s="1" t="s">
        <v>1011</v>
      </c>
      <c r="C49" s="1"/>
      <c r="D49" s="1"/>
      <c r="E49" s="1"/>
      <c r="F49" s="1"/>
      <c r="G49" s="1"/>
      <c r="H49" s="1"/>
      <c r="I49" s="1"/>
      <c r="J49" s="1"/>
      <c r="K49" s="1"/>
      <c r="L49" s="1"/>
    </row>
    <row r="51" spans="2:12" ht="12.75" customHeight="1">
      <c r="B51" s="757" t="s">
        <v>77</v>
      </c>
      <c r="C51" s="893" t="s">
        <v>1037</v>
      </c>
      <c r="D51" s="893"/>
      <c r="E51" s="893"/>
      <c r="F51" s="1"/>
      <c r="G51" s="757" t="s">
        <v>78</v>
      </c>
      <c r="H51" s="1003">
        <v>46156</v>
      </c>
      <c r="I51" s="894"/>
      <c r="J51" s="1"/>
      <c r="K51" s="1"/>
      <c r="L51" s="1"/>
    </row>
    <row r="52" spans="2:12" ht="12.75" customHeight="1">
      <c r="B52" s="758"/>
      <c r="C52" s="758"/>
      <c r="D52" s="855"/>
      <c r="E52" s="855"/>
      <c r="F52" s="1"/>
      <c r="G52" s="1"/>
      <c r="H52" s="757"/>
      <c r="I52" s="757"/>
      <c r="J52" s="2"/>
      <c r="K52" s="2"/>
      <c r="L52" s="2"/>
    </row>
    <row r="53" spans="2:12" ht="16.5" customHeight="1">
      <c r="B53" s="757" t="s">
        <v>79</v>
      </c>
      <c r="C53" s="894" t="s">
        <v>1041</v>
      </c>
      <c r="D53" s="894"/>
      <c r="E53" s="894"/>
      <c r="F53" s="894"/>
      <c r="G53" s="894"/>
      <c r="H53" s="894"/>
      <c r="I53" s="894"/>
      <c r="J53" s="2"/>
      <c r="K53" s="2"/>
      <c r="L53" s="2"/>
    </row>
    <row r="61" spans="2:12">
      <c r="B61" s="1"/>
      <c r="C61" s="1"/>
      <c r="D61" s="1"/>
      <c r="E61" s="1"/>
      <c r="F61" s="1"/>
      <c r="G61" s="1"/>
      <c r="H61" s="1"/>
      <c r="I61" s="757" t="s">
        <v>30</v>
      </c>
      <c r="J61" s="1"/>
      <c r="K61" s="1"/>
      <c r="L61" s="1"/>
    </row>
    <row r="62" spans="2:12">
      <c r="B62" s="1"/>
      <c r="C62" s="1"/>
      <c r="D62" s="1"/>
      <c r="E62" s="1"/>
      <c r="F62" s="1"/>
      <c r="G62" s="892" t="s">
        <v>1012</v>
      </c>
      <c r="H62" s="892"/>
      <c r="I62" s="892"/>
      <c r="J62" s="1"/>
      <c r="K62" s="1"/>
      <c r="L62" s="1"/>
    </row>
    <row r="63" spans="2:12">
      <c r="I63" s="757" t="s">
        <v>81</v>
      </c>
    </row>
    <row r="114" spans="2:6">
      <c r="B114" s="776"/>
      <c r="C114" s="1"/>
      <c r="D114" s="1"/>
      <c r="E114" s="1"/>
      <c r="F114" s="1"/>
    </row>
    <row r="115" spans="2:6" ht="13">
      <c r="B115" s="35"/>
      <c r="C115" s="1"/>
      <c r="D115" s="1"/>
      <c r="E115" s="1"/>
      <c r="F115" s="1"/>
    </row>
    <row r="116" spans="2:6" ht="13">
      <c r="B116" s="36"/>
      <c r="C116"/>
      <c r="D116"/>
      <c r="E116" s="1"/>
      <c r="F116" s="1"/>
    </row>
    <row r="117" spans="2:6" ht="13">
      <c r="B117"/>
      <c r="C117"/>
      <c r="D117"/>
      <c r="E117"/>
      <c r="F117"/>
    </row>
    <row r="118" spans="2:6" ht="13">
      <c r="B118" s="1"/>
      <c r="C118" s="1"/>
      <c r="D118" s="1"/>
      <c r="E118"/>
      <c r="F118"/>
    </row>
  </sheetData>
  <sheetProtection algorithmName="SHA-512" hashValue="6JPwJ2KwNP2PwIh2ecWnM9uwTTmZDSA2/dYJkuIdaiCiZbGSJAKc0SjrrN/8qudN2jp23vu4FVrzIVHRSAfKZQ==" saltValue="6h1YP0XiPxjiaOsDzw/kYA==" spinCount="100000" sheet="1" objects="1" scenarios="1"/>
  <mergeCells count="27">
    <mergeCell ref="H35:I35"/>
    <mergeCell ref="C35:E35"/>
    <mergeCell ref="B1:I1"/>
    <mergeCell ref="B7:G7"/>
    <mergeCell ref="C43:E43"/>
    <mergeCell ref="H43:I43"/>
    <mergeCell ref="G10:H10"/>
    <mergeCell ref="D10:E10"/>
    <mergeCell ref="B32:I32"/>
    <mergeCell ref="B31:I31"/>
    <mergeCell ref="B33:I33"/>
    <mergeCell ref="C44:E44"/>
    <mergeCell ref="C37:D37"/>
    <mergeCell ref="H44:I44"/>
    <mergeCell ref="C41:E41"/>
    <mergeCell ref="H41:I41"/>
    <mergeCell ref="C42:E42"/>
    <mergeCell ref="H42:I42"/>
    <mergeCell ref="H37:I37"/>
    <mergeCell ref="C45:E45"/>
    <mergeCell ref="H45:I45"/>
    <mergeCell ref="C46:E46"/>
    <mergeCell ref="H46:I46"/>
    <mergeCell ref="G62:I62"/>
    <mergeCell ref="C51:E51"/>
    <mergeCell ref="H51:I51"/>
    <mergeCell ref="C53:I53"/>
  </mergeCells>
  <phoneticPr fontId="12" type="noConversion"/>
  <conditionalFormatting sqref="E29">
    <cfRule type="cellIs" dxfId="2" priority="1" operator="notEqual">
      <formula>0</formula>
    </cfRule>
  </conditionalFormatting>
  <conditionalFormatting sqref="H30">
    <cfRule type="cellIs" dxfId="1" priority="2" operator="notEqual">
      <formula>0</formula>
    </cfRule>
  </conditionalFormatting>
  <dataValidations count="1">
    <dataValidation operator="greaterThan" allowBlank="1" showInputMessage="1" showErrorMessage="1" sqref="C51 D52:E52" xr:uid="{2AA62BD3-AD56-42AA-A250-DCF1048D3578}"/>
  </dataValidations>
  <printOptions horizontalCentered="1"/>
  <pageMargins left="0.25" right="0.25" top="0.75" bottom="0.75" header="0.3" footer="0.3"/>
  <pageSetup scale="71" orientation="portrait" r:id="rId1"/>
  <headerFooter alignWithMargins="0">
    <oddFooter>&amp;C&amp;8Last Revised &amp;D</oddFooter>
  </headerFooter>
  <customProperties>
    <customPr name="DrillPoint.FROID" r:id="rId2"/>
    <customPr name="DrillPoint.Mode" r:id="rId3"/>
    <customPr name="DrillPoint.Subsheet" r:id="rId4"/>
  </customProperties>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A0E0274-03E1-4C03-B750-4B6E51392076}">
          <x14:formula1>
            <xm:f>REF!$F$2:$F$6</xm:f>
          </x14:formula1>
          <xm:sqref>I7</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A2A6-D58A-49E3-ADDB-E6EB1E168498}">
  <dimension ref="A1:M331"/>
  <sheetViews>
    <sheetView defaultGridColor="0" colorId="38" zoomScaleNormal="100" zoomScaleSheetLayoutView="100" workbookViewId="0">
      <selection activeCell="A48" sqref="A48"/>
    </sheetView>
  </sheetViews>
  <sheetFormatPr baseColWidth="10" defaultColWidth="9.1640625" defaultRowHeight="13"/>
  <cols>
    <col min="1" max="1" width="9.1640625" style="175"/>
    <col min="2" max="8" width="9.1640625" style="12"/>
    <col min="9" max="9" width="3.6640625" style="12" customWidth="1"/>
    <col min="10" max="10" width="9.1640625" style="12"/>
    <col min="11" max="11" width="3.6640625" style="12" customWidth="1"/>
    <col min="12" max="12" width="9.1640625" style="12"/>
    <col min="13" max="13" width="3.6640625" style="12" customWidth="1"/>
    <col min="14" max="16384" width="9.1640625" style="12"/>
  </cols>
  <sheetData>
    <row r="1" spans="1:13">
      <c r="A1" s="170" t="s">
        <v>0</v>
      </c>
      <c r="B1" s="780"/>
      <c r="C1" s="780"/>
      <c r="D1" s="780"/>
      <c r="E1" s="780"/>
      <c r="F1" s="780"/>
      <c r="G1" s="780"/>
      <c r="H1" s="780"/>
      <c r="I1" s="994" t="s">
        <v>754</v>
      </c>
      <c r="J1" s="995"/>
      <c r="K1" s="995"/>
      <c r="L1" s="995"/>
      <c r="M1" s="996"/>
    </row>
    <row r="2" spans="1:13">
      <c r="A2" s="170" t="s">
        <v>755</v>
      </c>
      <c r="B2" s="780"/>
      <c r="C2" s="780"/>
      <c r="D2" s="780"/>
      <c r="E2" s="780"/>
      <c r="F2" s="780"/>
      <c r="G2" s="780"/>
      <c r="H2" s="780"/>
      <c r="I2" s="988"/>
      <c r="J2" s="989"/>
      <c r="K2" s="989"/>
      <c r="L2" s="989"/>
      <c r="M2" s="990"/>
    </row>
    <row r="3" spans="1:13">
      <c r="A3" s="810"/>
      <c r="B3" s="780"/>
      <c r="C3" s="780"/>
      <c r="D3" s="780"/>
      <c r="E3" s="780"/>
      <c r="F3" s="780"/>
      <c r="G3" s="780"/>
      <c r="H3" s="780"/>
      <c r="I3" s="979" t="s">
        <v>756</v>
      </c>
      <c r="J3" s="980"/>
      <c r="K3" s="171"/>
      <c r="L3" s="997">
        <v>0</v>
      </c>
      <c r="M3" s="998"/>
    </row>
    <row r="4" spans="1:13">
      <c r="A4" s="170" t="s">
        <v>757</v>
      </c>
      <c r="B4" s="780"/>
      <c r="C4" s="780"/>
      <c r="D4" s="780"/>
      <c r="E4" s="780"/>
      <c r="F4" s="780"/>
      <c r="G4" s="780"/>
      <c r="H4" s="780"/>
      <c r="I4" s="979" t="s">
        <v>758</v>
      </c>
      <c r="J4" s="980"/>
      <c r="K4" s="171"/>
      <c r="L4" s="981">
        <v>0</v>
      </c>
      <c r="M4" s="982"/>
    </row>
    <row r="5" spans="1:13">
      <c r="A5" s="170" t="s">
        <v>759</v>
      </c>
      <c r="B5" s="780"/>
      <c r="C5" s="780"/>
      <c r="D5" s="780"/>
      <c r="E5" s="780"/>
      <c r="F5" s="780"/>
      <c r="G5" s="780"/>
      <c r="H5" s="780"/>
      <c r="I5" s="979" t="s">
        <v>760</v>
      </c>
      <c r="J5" s="980"/>
      <c r="K5" s="171"/>
      <c r="L5" s="981">
        <v>0</v>
      </c>
      <c r="M5" s="982"/>
    </row>
    <row r="6" spans="1:13">
      <c r="A6" s="810"/>
      <c r="B6" s="780"/>
      <c r="C6" s="780"/>
      <c r="D6" s="780"/>
      <c r="E6" s="780"/>
      <c r="F6" s="780"/>
      <c r="G6" s="780"/>
      <c r="H6" s="780"/>
      <c r="I6" s="979" t="s">
        <v>761</v>
      </c>
      <c r="J6" s="980"/>
      <c r="K6" s="171"/>
      <c r="L6" s="981">
        <v>0</v>
      </c>
      <c r="M6" s="982"/>
    </row>
    <row r="7" spans="1:13">
      <c r="A7" s="170" t="s">
        <v>740</v>
      </c>
      <c r="B7" s="983"/>
      <c r="C7" s="983"/>
      <c r="D7" s="983"/>
      <c r="E7" s="983"/>
      <c r="F7" s="983"/>
      <c r="G7" s="983"/>
      <c r="H7" s="780"/>
      <c r="I7" s="984"/>
      <c r="J7" s="985"/>
      <c r="K7" s="171"/>
      <c r="L7" s="986"/>
      <c r="M7" s="987"/>
    </row>
    <row r="8" spans="1:13">
      <c r="A8" s="810"/>
      <c r="B8" s="780"/>
      <c r="C8" s="780"/>
      <c r="D8" s="780"/>
      <c r="E8" s="780"/>
      <c r="F8" s="780"/>
      <c r="G8" s="780"/>
      <c r="H8" s="780"/>
      <c r="I8" s="988"/>
      <c r="J8" s="989"/>
      <c r="K8" s="989"/>
      <c r="L8" s="989"/>
      <c r="M8" s="990"/>
    </row>
    <row r="9" spans="1:13">
      <c r="A9" s="170" t="s">
        <v>762</v>
      </c>
      <c r="B9" s="780"/>
      <c r="C9" s="983"/>
      <c r="D9" s="983"/>
      <c r="E9" s="983"/>
      <c r="F9" s="983"/>
      <c r="G9" s="983"/>
      <c r="H9" s="780"/>
      <c r="I9" s="172" t="s">
        <v>67</v>
      </c>
      <c r="J9" s="173"/>
      <c r="K9" s="173"/>
      <c r="L9" s="991">
        <f>SUM(L3:L6)</f>
        <v>0</v>
      </c>
      <c r="M9" s="992"/>
    </row>
    <row r="10" spans="1:13">
      <c r="A10" s="810"/>
      <c r="B10" s="780"/>
      <c r="C10" s="780"/>
      <c r="D10" s="780"/>
      <c r="E10" s="780"/>
      <c r="F10" s="780"/>
      <c r="G10" s="780"/>
      <c r="H10" s="780"/>
      <c r="I10" s="171"/>
      <c r="J10" s="171"/>
      <c r="K10" s="171"/>
      <c r="L10" s="171"/>
      <c r="M10" s="171"/>
    </row>
    <row r="11" spans="1:13">
      <c r="A11" s="170" t="s">
        <v>763</v>
      </c>
      <c r="B11" s="993"/>
      <c r="C11" s="993"/>
      <c r="D11" s="993"/>
      <c r="E11" s="780"/>
      <c r="F11" s="780"/>
      <c r="G11" s="780"/>
      <c r="H11" s="780"/>
      <c r="I11" s="780"/>
      <c r="J11" s="780"/>
      <c r="K11" s="780"/>
      <c r="L11" s="780"/>
      <c r="M11" s="780"/>
    </row>
    <row r="13" spans="1:13">
      <c r="A13" s="10" t="s">
        <v>764</v>
      </c>
      <c r="B13" s="780"/>
      <c r="C13" s="780"/>
      <c r="D13" s="780"/>
      <c r="E13" s="780"/>
      <c r="F13" s="780"/>
      <c r="G13" s="780"/>
      <c r="H13" s="780"/>
      <c r="I13" s="174" t="s">
        <v>765</v>
      </c>
      <c r="J13" s="780"/>
      <c r="K13" s="174" t="s">
        <v>766</v>
      </c>
      <c r="L13" s="780"/>
      <c r="M13" s="174" t="s">
        <v>767</v>
      </c>
    </row>
    <row r="14" spans="1:13">
      <c r="A14" s="810"/>
      <c r="B14" s="780"/>
      <c r="C14" s="780"/>
      <c r="D14" s="780"/>
      <c r="E14" s="780"/>
      <c r="F14" s="780"/>
      <c r="G14" s="780"/>
      <c r="H14" s="780"/>
      <c r="I14" s="780"/>
      <c r="J14" s="780"/>
      <c r="K14" s="780"/>
      <c r="L14" s="780"/>
      <c r="M14" s="780"/>
    </row>
    <row r="15" spans="1:13">
      <c r="A15" s="780" t="s">
        <v>768</v>
      </c>
      <c r="B15" s="780"/>
      <c r="C15" s="780"/>
      <c r="D15" s="780"/>
      <c r="E15" s="780"/>
      <c r="F15" s="780"/>
      <c r="G15" s="780"/>
      <c r="H15" s="780"/>
      <c r="I15" s="780"/>
      <c r="J15" s="780"/>
      <c r="K15" s="780"/>
      <c r="L15" s="780"/>
      <c r="M15" s="780"/>
    </row>
    <row r="16" spans="1:13">
      <c r="A16" s="810"/>
      <c r="B16" s="780"/>
      <c r="C16" s="780"/>
      <c r="D16" s="780"/>
      <c r="E16" s="780"/>
      <c r="F16" s="780"/>
      <c r="G16" s="780"/>
      <c r="H16" s="780"/>
      <c r="I16" s="780"/>
      <c r="J16" s="780"/>
      <c r="K16" s="780"/>
      <c r="L16" s="780"/>
      <c r="M16" s="780"/>
    </row>
    <row r="17" spans="1:2">
      <c r="A17" s="810" t="s">
        <v>769</v>
      </c>
      <c r="B17" s="780"/>
    </row>
    <row r="18" spans="1:2">
      <c r="A18" s="810"/>
      <c r="B18" s="780" t="s">
        <v>770</v>
      </c>
    </row>
    <row r="19" spans="1:2">
      <c r="A19" s="810"/>
      <c r="B19" s="810" t="s">
        <v>771</v>
      </c>
    </row>
    <row r="20" spans="1:2">
      <c r="A20" s="810"/>
      <c r="B20" s="780"/>
    </row>
    <row r="21" spans="1:2">
      <c r="A21" s="810" t="s">
        <v>772</v>
      </c>
      <c r="B21" s="780"/>
    </row>
    <row r="22" spans="1:2">
      <c r="A22" s="810" t="s">
        <v>773</v>
      </c>
      <c r="B22" s="780"/>
    </row>
    <row r="23" spans="1:2">
      <c r="A23" s="810"/>
      <c r="B23" s="780"/>
    </row>
    <row r="24" spans="1:2">
      <c r="A24" s="810" t="s">
        <v>774</v>
      </c>
      <c r="B24" s="780"/>
    </row>
    <row r="25" spans="1:2">
      <c r="A25" s="810" t="s">
        <v>775</v>
      </c>
      <c r="B25" s="780"/>
    </row>
    <row r="26" spans="1:2">
      <c r="A26" s="810"/>
      <c r="B26" s="780"/>
    </row>
    <row r="27" spans="1:2">
      <c r="A27" s="810" t="s">
        <v>776</v>
      </c>
      <c r="B27" s="780"/>
    </row>
    <row r="28" spans="1:2">
      <c r="A28" s="810" t="s">
        <v>777</v>
      </c>
      <c r="B28" s="780"/>
    </row>
    <row r="29" spans="1:2">
      <c r="A29" s="810"/>
      <c r="B29" s="780"/>
    </row>
    <row r="30" spans="1:2">
      <c r="A30" s="810" t="s">
        <v>778</v>
      </c>
      <c r="B30" s="780"/>
    </row>
    <row r="31" spans="1:2">
      <c r="A31" s="810" t="s">
        <v>779</v>
      </c>
      <c r="B31" s="780"/>
    </row>
    <row r="32" spans="1:2">
      <c r="A32" s="810"/>
      <c r="B32" s="780"/>
    </row>
    <row r="33" spans="1:13">
      <c r="A33" s="810" t="s">
        <v>780</v>
      </c>
      <c r="B33" s="780"/>
      <c r="C33" s="780"/>
      <c r="D33" s="780"/>
      <c r="E33" s="780"/>
      <c r="F33" s="780"/>
      <c r="G33" s="780"/>
      <c r="H33" s="780"/>
      <c r="I33" s="780"/>
      <c r="J33" s="780"/>
      <c r="K33" s="780"/>
      <c r="L33" s="780"/>
      <c r="M33" s="780"/>
    </row>
    <row r="34" spans="1:13">
      <c r="A34" s="810" t="s">
        <v>781</v>
      </c>
      <c r="B34" s="780"/>
      <c r="C34" s="780"/>
      <c r="D34" s="780"/>
      <c r="E34" s="780"/>
      <c r="F34" s="780"/>
      <c r="G34" s="780"/>
      <c r="H34" s="780"/>
      <c r="I34" s="780"/>
      <c r="J34" s="780"/>
      <c r="K34" s="780"/>
      <c r="L34" s="780"/>
      <c r="M34" s="780"/>
    </row>
    <row r="35" spans="1:13">
      <c r="A35" s="170"/>
      <c r="B35" s="780"/>
      <c r="C35" s="780"/>
      <c r="D35" s="780"/>
      <c r="E35" s="780"/>
      <c r="F35" s="780"/>
      <c r="G35" s="780"/>
      <c r="H35" s="780"/>
      <c r="I35" s="780"/>
      <c r="J35" s="780"/>
      <c r="K35" s="780"/>
      <c r="L35" s="780"/>
      <c r="M35" s="780"/>
    </row>
    <row r="36" spans="1:13">
      <c r="A36" s="810" t="s">
        <v>782</v>
      </c>
      <c r="B36" s="780"/>
      <c r="C36" s="780"/>
      <c r="D36" s="780"/>
      <c r="E36" s="780"/>
      <c r="F36" s="780"/>
      <c r="G36" s="780"/>
      <c r="H36" s="780"/>
      <c r="I36" s="780"/>
      <c r="J36" s="780"/>
      <c r="K36" s="780"/>
      <c r="L36" s="780"/>
      <c r="M36" s="780"/>
    </row>
    <row r="37" spans="1:13">
      <c r="A37" s="170" t="s">
        <v>783</v>
      </c>
      <c r="B37" s="780"/>
      <c r="C37" s="780"/>
      <c r="D37" s="780"/>
      <c r="E37" s="780"/>
      <c r="F37" s="10"/>
      <c r="G37" s="780"/>
      <c r="H37" s="780"/>
      <c r="I37" s="780"/>
      <c r="J37" s="780"/>
      <c r="K37" s="780"/>
      <c r="L37" s="780"/>
      <c r="M37" s="780"/>
    </row>
    <row r="39" spans="1:13">
      <c r="A39" s="810" t="s">
        <v>784</v>
      </c>
      <c r="B39" s="780"/>
      <c r="C39" s="780"/>
      <c r="D39" s="780"/>
      <c r="E39" s="780"/>
      <c r="F39" s="780"/>
      <c r="G39" s="780"/>
      <c r="H39" s="780"/>
      <c r="I39" s="780"/>
      <c r="J39" s="780"/>
      <c r="K39" s="780"/>
      <c r="L39" s="780"/>
      <c r="M39" s="780"/>
    </row>
    <row r="40" spans="1:13">
      <c r="A40" s="810"/>
      <c r="B40" s="780"/>
      <c r="C40" s="780"/>
      <c r="D40" s="780"/>
      <c r="E40" s="780"/>
      <c r="F40" s="780"/>
      <c r="G40" s="780"/>
      <c r="H40" s="780"/>
      <c r="I40" s="780"/>
      <c r="J40" s="780"/>
      <c r="K40" s="780"/>
      <c r="L40" s="780"/>
      <c r="M40" s="780"/>
    </row>
    <row r="41" spans="1:13">
      <c r="A41" s="810" t="s">
        <v>785</v>
      </c>
      <c r="B41" s="780"/>
      <c r="C41" s="780"/>
      <c r="D41" s="780"/>
      <c r="E41" s="780"/>
      <c r="F41" s="780"/>
      <c r="G41" s="780"/>
      <c r="H41" s="780"/>
      <c r="I41" s="780"/>
      <c r="J41" s="780"/>
      <c r="K41" s="780"/>
      <c r="L41" s="780"/>
      <c r="M41" s="780"/>
    </row>
    <row r="42" spans="1:13">
      <c r="A42" s="970"/>
      <c r="B42" s="971"/>
      <c r="C42" s="971"/>
      <c r="D42" s="971"/>
      <c r="E42" s="971"/>
      <c r="F42" s="971"/>
      <c r="G42" s="971"/>
      <c r="H42" s="971"/>
      <c r="I42" s="971"/>
      <c r="J42" s="971"/>
      <c r="K42" s="971"/>
      <c r="L42" s="971"/>
      <c r="M42" s="972"/>
    </row>
    <row r="43" spans="1:13">
      <c r="A43" s="973"/>
      <c r="B43" s="974"/>
      <c r="C43" s="974"/>
      <c r="D43" s="974"/>
      <c r="E43" s="974"/>
      <c r="F43" s="974"/>
      <c r="G43" s="974"/>
      <c r="H43" s="974"/>
      <c r="I43" s="974"/>
      <c r="J43" s="974"/>
      <c r="K43" s="974"/>
      <c r="L43" s="974"/>
      <c r="M43" s="975"/>
    </row>
    <row r="44" spans="1:13">
      <c r="A44" s="976"/>
      <c r="B44" s="977"/>
      <c r="C44" s="977"/>
      <c r="D44" s="977"/>
      <c r="E44" s="977"/>
      <c r="F44" s="977"/>
      <c r="G44" s="977"/>
      <c r="H44" s="977"/>
      <c r="I44" s="977"/>
      <c r="J44" s="977"/>
      <c r="K44" s="977"/>
      <c r="L44" s="977"/>
      <c r="M44" s="978"/>
    </row>
    <row r="45" spans="1:13">
      <c r="A45" s="810"/>
      <c r="B45" s="780"/>
      <c r="C45" s="780"/>
      <c r="D45" s="780"/>
      <c r="E45" s="780"/>
      <c r="F45" s="780"/>
      <c r="G45" s="780"/>
      <c r="H45" s="780"/>
      <c r="I45" s="780"/>
      <c r="J45" s="780"/>
      <c r="K45" s="780"/>
      <c r="L45" s="780"/>
      <c r="M45" s="780"/>
    </row>
    <row r="46" spans="1:13">
      <c r="A46" s="170" t="s">
        <v>786</v>
      </c>
      <c r="B46" s="780"/>
      <c r="C46" s="780"/>
      <c r="D46" s="780"/>
      <c r="E46" s="780"/>
      <c r="F46" s="780"/>
      <c r="G46" s="780"/>
      <c r="H46" s="780"/>
      <c r="I46" s="174" t="s">
        <v>765</v>
      </c>
      <c r="J46" s="780"/>
      <c r="K46" s="174" t="s">
        <v>766</v>
      </c>
      <c r="L46" s="780"/>
      <c r="M46" s="174" t="s">
        <v>767</v>
      </c>
    </row>
    <row r="47" spans="1:13">
      <c r="A47" s="810"/>
      <c r="B47" s="780"/>
      <c r="C47" s="780"/>
      <c r="D47" s="780"/>
      <c r="E47" s="780"/>
      <c r="F47" s="780"/>
      <c r="G47" s="780"/>
      <c r="H47" s="780"/>
      <c r="I47" s="780"/>
      <c r="J47" s="780"/>
      <c r="K47" s="780"/>
      <c r="L47" s="780"/>
      <c r="M47" s="780"/>
    </row>
    <row r="48" spans="1:13">
      <c r="A48" s="810" t="s">
        <v>787</v>
      </c>
      <c r="B48" s="780"/>
      <c r="C48" s="780"/>
      <c r="D48" s="780"/>
      <c r="E48" s="780"/>
      <c r="F48" s="780"/>
      <c r="G48" s="780"/>
      <c r="H48" s="780"/>
      <c r="I48" s="780"/>
      <c r="J48" s="780"/>
      <c r="K48" s="780"/>
      <c r="L48" s="780"/>
      <c r="M48" s="780"/>
    </row>
    <row r="49" spans="1:13">
      <c r="A49" s="810" t="s">
        <v>788</v>
      </c>
      <c r="B49" s="780"/>
      <c r="C49" s="780"/>
      <c r="D49" s="780"/>
      <c r="E49" s="780"/>
      <c r="F49" s="780"/>
      <c r="G49" s="780"/>
      <c r="H49" s="780"/>
      <c r="I49" s="780"/>
      <c r="J49" s="780"/>
      <c r="K49" s="780"/>
      <c r="L49" s="780"/>
      <c r="M49" s="780"/>
    </row>
    <row r="50" spans="1:13">
      <c r="A50" s="810"/>
      <c r="B50" s="780"/>
      <c r="C50" s="780"/>
      <c r="D50" s="780"/>
      <c r="E50" s="780"/>
      <c r="F50" s="780"/>
      <c r="G50" s="780"/>
      <c r="H50" s="780"/>
      <c r="I50" s="780"/>
      <c r="J50" s="780"/>
      <c r="K50" s="780"/>
      <c r="L50" s="780"/>
      <c r="M50" s="780"/>
    </row>
    <row r="51" spans="1:13">
      <c r="A51" s="810" t="s">
        <v>789</v>
      </c>
      <c r="B51" s="780"/>
      <c r="C51" s="780"/>
      <c r="D51" s="780"/>
      <c r="E51" s="780"/>
      <c r="F51" s="780"/>
      <c r="G51" s="780"/>
      <c r="H51" s="780"/>
      <c r="I51" s="780"/>
      <c r="J51" s="780"/>
      <c r="K51" s="780"/>
      <c r="L51" s="780"/>
      <c r="M51" s="780"/>
    </row>
    <row r="52" spans="1:13">
      <c r="A52" s="810"/>
      <c r="B52" s="780"/>
      <c r="C52" s="780"/>
      <c r="D52" s="780"/>
      <c r="E52" s="780"/>
      <c r="F52" s="780"/>
      <c r="G52" s="780"/>
      <c r="H52" s="780"/>
      <c r="I52" s="780"/>
      <c r="J52" s="780"/>
      <c r="K52" s="780"/>
      <c r="L52" s="780"/>
      <c r="M52" s="780"/>
    </row>
    <row r="53" spans="1:13">
      <c r="A53" s="810" t="s">
        <v>790</v>
      </c>
      <c r="B53" s="780"/>
      <c r="C53" s="780"/>
      <c r="D53" s="780"/>
      <c r="E53" s="780"/>
      <c r="F53" s="780"/>
      <c r="G53" s="780"/>
      <c r="H53" s="780"/>
      <c r="I53" s="780"/>
      <c r="J53" s="780"/>
      <c r="K53" s="780"/>
      <c r="L53" s="780"/>
      <c r="M53" s="780"/>
    </row>
    <row r="54" spans="1:13">
      <c r="A54" s="810"/>
      <c r="B54" s="780"/>
      <c r="C54" s="780"/>
      <c r="D54" s="780"/>
      <c r="E54" s="780"/>
      <c r="F54" s="780"/>
      <c r="G54" s="780"/>
      <c r="H54" s="780"/>
      <c r="I54" s="780"/>
      <c r="J54" s="780"/>
      <c r="K54" s="780"/>
      <c r="L54" s="780"/>
      <c r="M54" s="780"/>
    </row>
    <row r="55" spans="1:13">
      <c r="A55" s="810" t="s">
        <v>791</v>
      </c>
      <c r="B55" s="780"/>
      <c r="C55" s="780"/>
      <c r="D55" s="780"/>
      <c r="E55" s="780"/>
      <c r="F55" s="780"/>
      <c r="G55" s="780"/>
      <c r="H55" s="780"/>
      <c r="I55" s="780"/>
      <c r="J55" s="780"/>
      <c r="K55" s="780"/>
      <c r="L55" s="780"/>
      <c r="M55" s="780"/>
    </row>
    <row r="56" spans="1:13">
      <c r="A56" s="810"/>
      <c r="B56" s="780"/>
      <c r="C56" s="780"/>
      <c r="D56" s="780"/>
      <c r="E56" s="780"/>
      <c r="F56" s="780"/>
      <c r="G56" s="780"/>
      <c r="H56" s="780"/>
      <c r="I56" s="780"/>
      <c r="J56" s="780"/>
      <c r="K56" s="780"/>
      <c r="L56" s="780"/>
      <c r="M56" s="780"/>
    </row>
    <row r="57" spans="1:13">
      <c r="A57" s="810" t="s">
        <v>785</v>
      </c>
      <c r="B57" s="780"/>
      <c r="C57" s="780"/>
      <c r="D57" s="780"/>
      <c r="E57" s="780"/>
      <c r="F57" s="780"/>
      <c r="G57" s="780"/>
      <c r="H57" s="780"/>
      <c r="I57" s="780"/>
      <c r="J57" s="780"/>
      <c r="K57" s="780"/>
      <c r="L57" s="780"/>
      <c r="M57" s="780"/>
    </row>
    <row r="58" spans="1:13">
      <c r="A58" s="970"/>
      <c r="B58" s="971"/>
      <c r="C58" s="971"/>
      <c r="D58" s="971"/>
      <c r="E58" s="971"/>
      <c r="F58" s="971"/>
      <c r="G58" s="971"/>
      <c r="H58" s="971"/>
      <c r="I58" s="971"/>
      <c r="J58" s="971"/>
      <c r="K58" s="971"/>
      <c r="L58" s="971"/>
      <c r="M58" s="972"/>
    </row>
    <row r="59" spans="1:13">
      <c r="A59" s="973"/>
      <c r="B59" s="974"/>
      <c r="C59" s="974"/>
      <c r="D59" s="974"/>
      <c r="E59" s="974"/>
      <c r="F59" s="974"/>
      <c r="G59" s="974"/>
      <c r="H59" s="974"/>
      <c r="I59" s="974"/>
      <c r="J59" s="974"/>
      <c r="K59" s="974"/>
      <c r="L59" s="974"/>
      <c r="M59" s="975"/>
    </row>
    <row r="60" spans="1:13">
      <c r="A60" s="976"/>
      <c r="B60" s="977"/>
      <c r="C60" s="977"/>
      <c r="D60" s="977"/>
      <c r="E60" s="977"/>
      <c r="F60" s="977"/>
      <c r="G60" s="977"/>
      <c r="H60" s="977"/>
      <c r="I60" s="977"/>
      <c r="J60" s="977"/>
      <c r="K60" s="977"/>
      <c r="L60" s="977"/>
      <c r="M60" s="978"/>
    </row>
    <row r="61" spans="1:13">
      <c r="A61" s="810"/>
      <c r="B61" s="780"/>
      <c r="C61" s="780"/>
      <c r="D61" s="780"/>
      <c r="E61" s="780"/>
      <c r="F61" s="780"/>
      <c r="G61" s="780"/>
      <c r="H61" s="780"/>
      <c r="I61" s="780"/>
      <c r="J61" s="780"/>
      <c r="K61" s="780"/>
      <c r="L61" s="780"/>
      <c r="M61" s="780"/>
    </row>
    <row r="62" spans="1:13">
      <c r="A62" s="10" t="s">
        <v>792</v>
      </c>
      <c r="B62" s="780"/>
      <c r="C62" s="780"/>
      <c r="D62" s="780"/>
      <c r="E62" s="780"/>
      <c r="F62" s="780"/>
      <c r="G62" s="780"/>
      <c r="H62" s="780"/>
      <c r="I62" s="780"/>
      <c r="J62" s="780"/>
      <c r="K62" s="780"/>
      <c r="L62" s="780"/>
      <c r="M62" s="780"/>
    </row>
    <row r="63" spans="1:13">
      <c r="A63" s="170" t="s">
        <v>793</v>
      </c>
      <c r="B63" s="780"/>
      <c r="C63" s="780"/>
      <c r="D63" s="780"/>
      <c r="E63" s="780"/>
      <c r="F63" s="780"/>
      <c r="G63" s="780"/>
      <c r="H63" s="780"/>
      <c r="I63" s="174" t="s">
        <v>765</v>
      </c>
      <c r="J63" s="780"/>
      <c r="K63" s="174" t="s">
        <v>766</v>
      </c>
      <c r="L63" s="780"/>
      <c r="M63" s="174" t="s">
        <v>767</v>
      </c>
    </row>
    <row r="64" spans="1:13">
      <c r="A64" s="170"/>
      <c r="B64" s="780"/>
      <c r="C64" s="780"/>
      <c r="D64" s="780"/>
      <c r="E64" s="780"/>
      <c r="F64" s="780"/>
      <c r="G64" s="780"/>
      <c r="H64" s="780"/>
      <c r="I64" s="174"/>
      <c r="J64" s="780"/>
      <c r="K64" s="174"/>
      <c r="L64" s="780"/>
      <c r="M64" s="174"/>
    </row>
    <row r="65" spans="1:2">
      <c r="A65" s="810" t="s">
        <v>794</v>
      </c>
      <c r="B65" s="780"/>
    </row>
    <row r="66" spans="1:2">
      <c r="A66" s="810" t="s">
        <v>795</v>
      </c>
      <c r="B66" s="780"/>
    </row>
    <row r="67" spans="1:2">
      <c r="A67" s="780"/>
      <c r="B67" s="780"/>
    </row>
    <row r="68" spans="1:2">
      <c r="A68" s="810" t="s">
        <v>796</v>
      </c>
      <c r="B68" s="780"/>
    </row>
    <row r="69" spans="1:2">
      <c r="A69" s="810"/>
      <c r="B69" s="780"/>
    </row>
    <row r="70" spans="1:2">
      <c r="A70" s="810" t="s">
        <v>797</v>
      </c>
      <c r="B70" s="780"/>
    </row>
    <row r="71" spans="1:2">
      <c r="A71" s="810"/>
      <c r="B71" s="780"/>
    </row>
    <row r="72" spans="1:2">
      <c r="A72" s="810" t="s">
        <v>798</v>
      </c>
      <c r="B72" s="780"/>
    </row>
    <row r="73" spans="1:2">
      <c r="A73" s="810" t="s">
        <v>799</v>
      </c>
      <c r="B73" s="780"/>
    </row>
    <row r="74" spans="1:2">
      <c r="A74" s="810"/>
      <c r="B74" s="780"/>
    </row>
    <row r="75" spans="1:2">
      <c r="A75" s="810" t="s">
        <v>800</v>
      </c>
      <c r="B75" s="780"/>
    </row>
    <row r="76" spans="1:2">
      <c r="A76" s="810"/>
      <c r="B76" s="780"/>
    </row>
    <row r="77" spans="1:2">
      <c r="A77" s="810"/>
      <c r="B77" s="780" t="s">
        <v>801</v>
      </c>
    </row>
    <row r="78" spans="1:2">
      <c r="A78" s="810"/>
      <c r="B78" s="780"/>
    </row>
    <row r="79" spans="1:2">
      <c r="A79" s="810" t="s">
        <v>802</v>
      </c>
      <c r="B79" s="780"/>
    </row>
    <row r="80" spans="1:2">
      <c r="A80" s="810"/>
      <c r="B80" s="780"/>
    </row>
    <row r="81" spans="1:3">
      <c r="A81" s="810"/>
      <c r="B81" s="780" t="s">
        <v>803</v>
      </c>
      <c r="C81" s="780"/>
    </row>
    <row r="82" spans="1:3">
      <c r="A82" s="810"/>
      <c r="B82" s="780"/>
      <c r="C82" s="780"/>
    </row>
    <row r="83" spans="1:3">
      <c r="A83" s="810" t="s">
        <v>804</v>
      </c>
      <c r="B83" s="780"/>
      <c r="C83" s="780"/>
    </row>
    <row r="84" spans="1:3">
      <c r="A84" s="810"/>
      <c r="B84" s="780"/>
      <c r="C84" s="780"/>
    </row>
    <row r="85" spans="1:3">
      <c r="A85" s="810" t="s">
        <v>805</v>
      </c>
      <c r="B85" s="780"/>
      <c r="C85" s="780"/>
    </row>
    <row r="86" spans="1:3">
      <c r="A86" s="810"/>
      <c r="B86" s="780"/>
      <c r="C86" s="780"/>
    </row>
    <row r="87" spans="1:3">
      <c r="A87" s="810"/>
      <c r="B87" s="780" t="s">
        <v>806</v>
      </c>
      <c r="C87" s="780"/>
    </row>
    <row r="88" spans="1:3">
      <c r="A88" s="810"/>
      <c r="B88" s="780" t="s">
        <v>807</v>
      </c>
      <c r="C88" s="780"/>
    </row>
    <row r="89" spans="1:3">
      <c r="A89" s="810"/>
      <c r="B89" s="780"/>
      <c r="C89" s="780"/>
    </row>
    <row r="90" spans="1:3">
      <c r="A90" s="810"/>
      <c r="B90" s="780" t="s">
        <v>808</v>
      </c>
      <c r="C90" s="780"/>
    </row>
    <row r="91" spans="1:3">
      <c r="A91" s="810"/>
      <c r="B91" s="780"/>
      <c r="C91" s="780"/>
    </row>
    <row r="92" spans="1:3">
      <c r="A92" s="810" t="s">
        <v>809</v>
      </c>
      <c r="B92" s="780"/>
      <c r="C92" s="780"/>
    </row>
    <row r="93" spans="1:3">
      <c r="A93" s="810"/>
      <c r="B93" s="780"/>
      <c r="C93" s="780"/>
    </row>
    <row r="94" spans="1:3">
      <c r="A94" s="810"/>
      <c r="B94" s="780" t="s">
        <v>810</v>
      </c>
      <c r="C94" s="780"/>
    </row>
    <row r="95" spans="1:3">
      <c r="A95" s="810"/>
      <c r="B95" s="780"/>
      <c r="C95" s="780"/>
    </row>
    <row r="96" spans="1:3">
      <c r="A96" s="810"/>
      <c r="B96" s="780"/>
      <c r="C96" s="780" t="s">
        <v>811</v>
      </c>
    </row>
    <row r="97" spans="1:13">
      <c r="A97" s="810"/>
      <c r="B97" s="780"/>
      <c r="C97" s="780"/>
      <c r="D97" s="780"/>
      <c r="E97" s="780"/>
      <c r="F97" s="780"/>
      <c r="G97" s="780"/>
      <c r="H97" s="780"/>
      <c r="I97" s="780"/>
      <c r="J97" s="780"/>
      <c r="K97" s="780"/>
      <c r="L97" s="780"/>
      <c r="M97" s="780"/>
    </row>
    <row r="98" spans="1:13">
      <c r="A98" s="810"/>
      <c r="B98" s="780"/>
      <c r="C98" s="780" t="s">
        <v>812</v>
      </c>
      <c r="D98" s="780"/>
      <c r="E98" s="780"/>
      <c r="F98" s="780"/>
      <c r="G98" s="780"/>
      <c r="H98" s="780"/>
      <c r="I98" s="780"/>
      <c r="J98" s="780"/>
      <c r="K98" s="780"/>
      <c r="L98" s="780"/>
      <c r="M98" s="780"/>
    </row>
    <row r="99" spans="1:13">
      <c r="A99" s="810"/>
      <c r="B99" s="780"/>
      <c r="C99" s="780"/>
      <c r="D99" s="780"/>
      <c r="E99" s="780"/>
      <c r="F99" s="780"/>
      <c r="G99" s="780"/>
      <c r="H99" s="780"/>
      <c r="I99" s="780"/>
      <c r="J99" s="780"/>
      <c r="K99" s="780"/>
      <c r="L99" s="780"/>
      <c r="M99" s="780"/>
    </row>
    <row r="100" spans="1:13">
      <c r="A100" s="810" t="s">
        <v>813</v>
      </c>
      <c r="B100" s="780"/>
      <c r="C100" s="780"/>
      <c r="D100" s="780"/>
      <c r="E100" s="780"/>
      <c r="F100" s="780"/>
      <c r="G100" s="780"/>
      <c r="H100" s="780"/>
      <c r="I100" s="780"/>
      <c r="J100" s="780"/>
      <c r="K100" s="780"/>
      <c r="L100" s="780"/>
      <c r="M100" s="780"/>
    </row>
    <row r="101" spans="1:13">
      <c r="A101" s="810"/>
      <c r="B101" s="780"/>
      <c r="C101" s="780"/>
      <c r="D101" s="780"/>
      <c r="E101" s="780"/>
      <c r="F101" s="780"/>
      <c r="G101" s="780"/>
      <c r="H101" s="780"/>
      <c r="I101" s="780"/>
      <c r="J101" s="780"/>
      <c r="K101" s="780"/>
      <c r="L101" s="780"/>
      <c r="M101" s="780"/>
    </row>
    <row r="102" spans="1:13">
      <c r="A102" s="810"/>
      <c r="B102" s="780" t="s">
        <v>814</v>
      </c>
      <c r="C102" s="780"/>
      <c r="D102" s="780"/>
      <c r="E102" s="780"/>
      <c r="F102" s="780"/>
      <c r="G102" s="780"/>
      <c r="H102" s="780"/>
      <c r="I102" s="780"/>
      <c r="J102" s="780"/>
      <c r="K102" s="780"/>
      <c r="L102" s="780"/>
      <c r="M102" s="780"/>
    </row>
    <row r="103" spans="1:13">
      <c r="A103" s="810"/>
      <c r="B103" s="780"/>
      <c r="C103" s="780"/>
      <c r="D103" s="780"/>
      <c r="E103" s="780"/>
      <c r="F103" s="780"/>
      <c r="G103" s="780"/>
      <c r="H103" s="780"/>
      <c r="I103" s="780"/>
      <c r="J103" s="780"/>
      <c r="K103" s="780"/>
      <c r="L103" s="780"/>
      <c r="M103" s="780"/>
    </row>
    <row r="104" spans="1:13">
      <c r="A104" s="810" t="s">
        <v>815</v>
      </c>
      <c r="B104" s="780"/>
      <c r="C104" s="780"/>
      <c r="D104" s="780"/>
      <c r="E104" s="780"/>
      <c r="F104" s="780"/>
      <c r="G104" s="780"/>
      <c r="H104" s="780"/>
      <c r="I104" s="780"/>
      <c r="J104" s="780"/>
      <c r="K104" s="780"/>
      <c r="L104" s="780"/>
      <c r="M104" s="780"/>
    </row>
    <row r="105" spans="1:13">
      <c r="A105" s="810"/>
      <c r="B105" s="780"/>
      <c r="C105" s="780"/>
      <c r="D105" s="780"/>
      <c r="E105" s="780"/>
      <c r="F105" s="780"/>
      <c r="G105" s="780"/>
      <c r="H105" s="780"/>
      <c r="I105" s="780"/>
      <c r="J105" s="780"/>
      <c r="K105" s="780"/>
      <c r="L105" s="780"/>
      <c r="M105" s="780"/>
    </row>
    <row r="106" spans="1:13">
      <c r="A106" s="810" t="s">
        <v>816</v>
      </c>
      <c r="B106" s="780"/>
      <c r="C106" s="780"/>
      <c r="D106" s="780"/>
      <c r="E106" s="780"/>
      <c r="F106" s="780"/>
      <c r="G106" s="780"/>
      <c r="H106" s="780"/>
      <c r="I106" s="780"/>
      <c r="J106" s="780"/>
      <c r="K106" s="780"/>
      <c r="L106" s="780"/>
      <c r="M106" s="780"/>
    </row>
    <row r="107" spans="1:13">
      <c r="A107" s="810"/>
      <c r="B107" s="780"/>
      <c r="C107" s="780"/>
      <c r="D107" s="780"/>
      <c r="E107" s="780"/>
      <c r="F107" s="780"/>
      <c r="G107" s="780"/>
      <c r="H107" s="780"/>
      <c r="I107" s="780"/>
      <c r="J107" s="780"/>
      <c r="K107" s="780"/>
      <c r="L107" s="780"/>
      <c r="M107" s="780"/>
    </row>
    <row r="108" spans="1:13">
      <c r="A108" s="810" t="s">
        <v>785</v>
      </c>
      <c r="B108" s="780"/>
      <c r="C108" s="780"/>
      <c r="D108" s="780"/>
      <c r="E108" s="780"/>
      <c r="F108" s="780"/>
      <c r="G108" s="780"/>
      <c r="H108" s="780"/>
      <c r="I108" s="780"/>
      <c r="J108" s="780"/>
      <c r="K108" s="780"/>
      <c r="L108" s="780"/>
      <c r="M108" s="780"/>
    </row>
    <row r="109" spans="1:13">
      <c r="A109" s="970"/>
      <c r="B109" s="971"/>
      <c r="C109" s="971"/>
      <c r="D109" s="971"/>
      <c r="E109" s="971"/>
      <c r="F109" s="971"/>
      <c r="G109" s="971"/>
      <c r="H109" s="971"/>
      <c r="I109" s="971"/>
      <c r="J109" s="971"/>
      <c r="K109" s="971"/>
      <c r="L109" s="971"/>
      <c r="M109" s="972"/>
    </row>
    <row r="110" spans="1:13">
      <c r="A110" s="973"/>
      <c r="B110" s="974"/>
      <c r="C110" s="974"/>
      <c r="D110" s="974"/>
      <c r="E110" s="974"/>
      <c r="F110" s="974"/>
      <c r="G110" s="974"/>
      <c r="H110" s="974"/>
      <c r="I110" s="974"/>
      <c r="J110" s="974"/>
      <c r="K110" s="974"/>
      <c r="L110" s="974"/>
      <c r="M110" s="975"/>
    </row>
    <row r="111" spans="1:13">
      <c r="A111" s="976"/>
      <c r="B111" s="977"/>
      <c r="C111" s="977"/>
      <c r="D111" s="977"/>
      <c r="E111" s="977"/>
      <c r="F111" s="977"/>
      <c r="G111" s="977"/>
      <c r="H111" s="977"/>
      <c r="I111" s="977"/>
      <c r="J111" s="977"/>
      <c r="K111" s="977"/>
      <c r="L111" s="977"/>
      <c r="M111" s="978"/>
    </row>
    <row r="112" spans="1:13">
      <c r="A112" s="170" t="s">
        <v>817</v>
      </c>
      <c r="B112" s="780"/>
      <c r="C112" s="780"/>
      <c r="D112" s="780"/>
      <c r="E112" s="780"/>
      <c r="F112" s="780"/>
      <c r="G112" s="780"/>
      <c r="H112" s="780"/>
      <c r="I112" s="174" t="s">
        <v>765</v>
      </c>
      <c r="J112" s="780"/>
      <c r="K112" s="174" t="s">
        <v>766</v>
      </c>
      <c r="L112" s="780"/>
      <c r="M112" s="174" t="s">
        <v>767</v>
      </c>
    </row>
    <row r="113" spans="1:13">
      <c r="A113" s="170"/>
      <c r="B113" s="780"/>
      <c r="C113" s="780"/>
      <c r="D113" s="780"/>
      <c r="E113" s="780"/>
      <c r="F113" s="780"/>
      <c r="G113" s="780"/>
      <c r="H113" s="780"/>
      <c r="I113" s="174"/>
      <c r="J113" s="780"/>
      <c r="K113" s="174"/>
      <c r="L113" s="780"/>
      <c r="M113" s="174"/>
    </row>
    <row r="114" spans="1:13">
      <c r="A114" s="810" t="s">
        <v>818</v>
      </c>
      <c r="B114" s="780"/>
      <c r="C114" s="780"/>
      <c r="D114" s="780"/>
      <c r="E114" s="780"/>
      <c r="F114" s="780"/>
      <c r="G114" s="780"/>
      <c r="H114" s="780"/>
      <c r="I114" s="780"/>
      <c r="J114" s="780"/>
      <c r="K114" s="780"/>
      <c r="L114" s="780"/>
      <c r="M114" s="780"/>
    </row>
    <row r="115" spans="1:13">
      <c r="A115" s="810"/>
      <c r="B115" s="780"/>
      <c r="C115" s="780"/>
      <c r="D115" s="780"/>
      <c r="E115" s="780"/>
      <c r="F115" s="780"/>
      <c r="G115" s="780"/>
      <c r="H115" s="780"/>
      <c r="I115" s="780"/>
      <c r="J115" s="780"/>
      <c r="K115" s="780"/>
      <c r="L115" s="780"/>
      <c r="M115" s="780"/>
    </row>
    <row r="116" spans="1:13">
      <c r="A116" s="810" t="s">
        <v>819</v>
      </c>
      <c r="B116" s="780"/>
      <c r="C116" s="780"/>
      <c r="D116" s="780"/>
      <c r="E116" s="780"/>
      <c r="F116" s="780"/>
      <c r="G116" s="780"/>
      <c r="H116" s="780"/>
      <c r="I116" s="780"/>
      <c r="J116" s="780"/>
      <c r="K116" s="780"/>
      <c r="L116" s="780"/>
      <c r="M116" s="780"/>
    </row>
    <row r="117" spans="1:13">
      <c r="A117" s="810"/>
      <c r="B117" s="780"/>
      <c r="C117" s="780"/>
      <c r="D117" s="780"/>
      <c r="E117" s="780"/>
      <c r="F117" s="780"/>
      <c r="G117" s="780"/>
      <c r="H117" s="780"/>
      <c r="I117" s="780"/>
      <c r="J117" s="780"/>
      <c r="K117" s="780"/>
      <c r="L117" s="780"/>
      <c r="M117" s="780"/>
    </row>
    <row r="118" spans="1:13">
      <c r="A118" s="810" t="s">
        <v>820</v>
      </c>
      <c r="B118" s="780"/>
      <c r="C118" s="780"/>
      <c r="D118" s="780"/>
      <c r="E118" s="780"/>
      <c r="F118" s="780"/>
      <c r="G118" s="780"/>
      <c r="H118" s="780"/>
      <c r="I118" s="780"/>
      <c r="J118" s="780"/>
      <c r="K118" s="780"/>
      <c r="L118" s="780"/>
      <c r="M118" s="780"/>
    </row>
    <row r="119" spans="1:13">
      <c r="A119" s="810" t="s">
        <v>821</v>
      </c>
      <c r="B119" s="780"/>
      <c r="C119" s="780"/>
      <c r="D119" s="780"/>
      <c r="E119" s="780"/>
      <c r="F119" s="780"/>
      <c r="G119" s="780"/>
      <c r="H119" s="780"/>
      <c r="I119" s="780"/>
      <c r="J119" s="780"/>
      <c r="K119" s="780"/>
      <c r="L119" s="780"/>
      <c r="M119" s="780"/>
    </row>
    <row r="120" spans="1:13">
      <c r="A120" s="810"/>
      <c r="B120" s="780"/>
      <c r="C120" s="780"/>
      <c r="D120" s="780"/>
      <c r="E120" s="780"/>
      <c r="F120" s="780"/>
      <c r="G120" s="780"/>
      <c r="H120" s="780"/>
      <c r="I120" s="780"/>
      <c r="J120" s="780"/>
      <c r="K120" s="780"/>
      <c r="L120" s="780"/>
      <c r="M120" s="780"/>
    </row>
    <row r="121" spans="1:13">
      <c r="A121" s="810" t="s">
        <v>822</v>
      </c>
      <c r="B121" s="780"/>
      <c r="C121" s="780"/>
      <c r="D121" s="780"/>
      <c r="E121" s="780"/>
      <c r="F121" s="780"/>
      <c r="G121" s="780"/>
      <c r="H121" s="780"/>
      <c r="I121" s="780"/>
      <c r="J121" s="780"/>
      <c r="K121" s="780"/>
      <c r="L121" s="780"/>
      <c r="M121" s="780"/>
    </row>
    <row r="122" spans="1:13">
      <c r="A122" s="810"/>
      <c r="B122" s="780"/>
      <c r="C122" s="780"/>
      <c r="D122" s="780"/>
      <c r="E122" s="780"/>
      <c r="F122" s="780"/>
      <c r="G122" s="780"/>
      <c r="H122" s="780"/>
      <c r="I122" s="780"/>
      <c r="J122" s="780"/>
      <c r="K122" s="780"/>
      <c r="L122" s="780"/>
      <c r="M122" s="780"/>
    </row>
    <row r="123" spans="1:13">
      <c r="A123" s="810"/>
      <c r="B123" s="780" t="s">
        <v>823</v>
      </c>
      <c r="C123" s="780"/>
      <c r="D123" s="780"/>
      <c r="E123" s="780"/>
      <c r="F123" s="780"/>
      <c r="G123" s="780"/>
      <c r="H123" s="780"/>
      <c r="I123" s="780"/>
      <c r="J123" s="780"/>
      <c r="K123" s="780"/>
      <c r="L123" s="780"/>
      <c r="M123" s="780"/>
    </row>
    <row r="124" spans="1:13">
      <c r="A124" s="810"/>
      <c r="B124" s="780"/>
      <c r="C124" s="780"/>
      <c r="D124" s="780"/>
      <c r="E124" s="780"/>
      <c r="F124" s="780"/>
      <c r="G124" s="780"/>
      <c r="H124" s="780"/>
      <c r="I124" s="780"/>
      <c r="J124" s="780"/>
      <c r="K124" s="780"/>
      <c r="L124" s="780"/>
      <c r="M124" s="780"/>
    </row>
    <row r="125" spans="1:13">
      <c r="A125" s="810"/>
      <c r="B125" s="780" t="s">
        <v>824</v>
      </c>
      <c r="C125" s="780"/>
      <c r="D125" s="780"/>
      <c r="E125" s="780"/>
      <c r="F125" s="780"/>
      <c r="G125" s="780"/>
      <c r="H125" s="780"/>
      <c r="I125" s="780"/>
      <c r="J125" s="780"/>
      <c r="K125" s="780"/>
      <c r="L125" s="780"/>
      <c r="M125" s="780"/>
    </row>
    <row r="126" spans="1:13">
      <c r="A126" s="810"/>
      <c r="B126" s="780" t="s">
        <v>825</v>
      </c>
      <c r="C126" s="780"/>
      <c r="D126" s="780"/>
      <c r="E126" s="780"/>
      <c r="F126" s="780"/>
      <c r="G126" s="780"/>
      <c r="H126" s="780"/>
      <c r="I126" s="780"/>
      <c r="J126" s="780"/>
      <c r="K126" s="780"/>
      <c r="L126" s="780"/>
      <c r="M126" s="780"/>
    </row>
    <row r="127" spans="1:13">
      <c r="A127" s="810"/>
      <c r="B127" s="780"/>
      <c r="C127" s="780"/>
      <c r="D127" s="780"/>
      <c r="E127" s="780"/>
      <c r="F127" s="780"/>
      <c r="G127" s="780"/>
      <c r="H127" s="780"/>
      <c r="I127" s="780"/>
      <c r="J127" s="780"/>
      <c r="K127" s="780"/>
      <c r="L127" s="780"/>
      <c r="M127" s="780"/>
    </row>
    <row r="128" spans="1:13">
      <c r="A128" s="810"/>
      <c r="B128" s="780" t="s">
        <v>826</v>
      </c>
      <c r="C128" s="780"/>
      <c r="D128" s="780"/>
      <c r="E128" s="780"/>
      <c r="F128" s="780"/>
      <c r="G128" s="780"/>
      <c r="H128" s="780"/>
      <c r="I128" s="780"/>
      <c r="J128" s="780"/>
      <c r="K128" s="780"/>
      <c r="L128" s="780"/>
      <c r="M128" s="780"/>
    </row>
    <row r="129" spans="1:13">
      <c r="A129" s="810"/>
      <c r="B129" s="780" t="s">
        <v>827</v>
      </c>
      <c r="C129" s="780"/>
      <c r="D129" s="780"/>
      <c r="E129" s="780"/>
      <c r="F129" s="780"/>
      <c r="G129" s="780"/>
      <c r="H129" s="780"/>
      <c r="I129" s="780"/>
      <c r="J129" s="780"/>
      <c r="K129" s="780"/>
      <c r="L129" s="780"/>
      <c r="M129" s="780"/>
    </row>
    <row r="130" spans="1:13">
      <c r="A130" s="810"/>
      <c r="B130" s="780" t="s">
        <v>828</v>
      </c>
      <c r="C130" s="780"/>
      <c r="D130" s="780"/>
      <c r="E130" s="780"/>
      <c r="F130" s="780"/>
      <c r="G130" s="780"/>
      <c r="H130" s="780"/>
      <c r="I130" s="780"/>
      <c r="J130" s="780"/>
      <c r="K130" s="780"/>
      <c r="L130" s="780"/>
      <c r="M130" s="780"/>
    </row>
    <row r="131" spans="1:13">
      <c r="A131" s="810"/>
      <c r="B131" s="780"/>
      <c r="C131" s="780"/>
      <c r="D131" s="780"/>
      <c r="E131" s="780"/>
      <c r="F131" s="780"/>
      <c r="G131" s="780"/>
      <c r="H131" s="780"/>
      <c r="I131" s="780"/>
      <c r="J131" s="780"/>
      <c r="K131" s="780"/>
      <c r="L131" s="780"/>
      <c r="M131" s="780"/>
    </row>
    <row r="132" spans="1:13">
      <c r="A132" s="810" t="s">
        <v>829</v>
      </c>
      <c r="B132" s="780"/>
      <c r="C132" s="780"/>
      <c r="D132" s="780"/>
      <c r="E132" s="780"/>
      <c r="F132" s="780"/>
      <c r="G132" s="780"/>
      <c r="H132" s="780"/>
      <c r="I132" s="780"/>
      <c r="J132" s="780"/>
      <c r="K132" s="780"/>
      <c r="L132" s="780"/>
      <c r="M132" s="780"/>
    </row>
    <row r="133" spans="1:13">
      <c r="A133" s="810" t="s">
        <v>830</v>
      </c>
      <c r="B133" s="780"/>
      <c r="C133" s="780"/>
      <c r="D133" s="780"/>
      <c r="E133" s="780"/>
      <c r="F133" s="780"/>
      <c r="G133" s="780"/>
      <c r="H133" s="780"/>
      <c r="I133" s="780"/>
      <c r="J133" s="780"/>
      <c r="K133" s="780"/>
      <c r="L133" s="780"/>
      <c r="M133" s="780"/>
    </row>
    <row r="134" spans="1:13">
      <c r="A134" s="810"/>
      <c r="B134" s="780"/>
      <c r="C134" s="780"/>
      <c r="D134" s="780"/>
      <c r="E134" s="780"/>
      <c r="F134" s="780"/>
      <c r="G134" s="780"/>
      <c r="H134" s="780"/>
      <c r="I134" s="780"/>
      <c r="J134" s="780"/>
      <c r="K134" s="780"/>
      <c r="L134" s="780"/>
      <c r="M134" s="780"/>
    </row>
    <row r="135" spans="1:13">
      <c r="A135" s="810" t="s">
        <v>831</v>
      </c>
      <c r="B135" s="780"/>
      <c r="C135" s="780"/>
      <c r="D135" s="780"/>
      <c r="E135" s="780"/>
      <c r="F135" s="780"/>
      <c r="G135" s="780"/>
      <c r="H135" s="780"/>
      <c r="I135" s="780"/>
      <c r="J135" s="780"/>
      <c r="K135" s="780"/>
      <c r="L135" s="780"/>
      <c r="M135" s="780"/>
    </row>
    <row r="136" spans="1:13">
      <c r="A136" s="810" t="s">
        <v>832</v>
      </c>
      <c r="B136" s="780"/>
      <c r="C136" s="780"/>
      <c r="D136" s="780"/>
      <c r="E136" s="780"/>
      <c r="F136" s="780"/>
      <c r="G136" s="780"/>
      <c r="H136" s="780"/>
      <c r="I136" s="780"/>
      <c r="J136" s="780"/>
      <c r="K136" s="780"/>
      <c r="L136" s="780"/>
      <c r="M136" s="780"/>
    </row>
    <row r="137" spans="1:13">
      <c r="A137" s="810"/>
      <c r="B137" s="780"/>
      <c r="C137" s="780"/>
      <c r="D137" s="780"/>
      <c r="E137" s="780"/>
      <c r="F137" s="780"/>
      <c r="G137" s="780"/>
      <c r="H137" s="780"/>
      <c r="I137" s="780"/>
      <c r="J137" s="780"/>
      <c r="K137" s="780"/>
      <c r="L137" s="780"/>
      <c r="M137" s="780"/>
    </row>
    <row r="138" spans="1:13">
      <c r="A138" s="780" t="s">
        <v>785</v>
      </c>
      <c r="B138" s="780"/>
      <c r="C138" s="780"/>
      <c r="D138" s="780"/>
      <c r="E138" s="780"/>
      <c r="F138" s="780"/>
      <c r="G138" s="780"/>
      <c r="H138" s="780"/>
      <c r="I138" s="780"/>
      <c r="J138" s="780"/>
      <c r="K138" s="780"/>
      <c r="L138" s="780"/>
      <c r="M138" s="780"/>
    </row>
    <row r="139" spans="1:13">
      <c r="A139" s="970"/>
      <c r="B139" s="971"/>
      <c r="C139" s="971"/>
      <c r="D139" s="971"/>
      <c r="E139" s="971"/>
      <c r="F139" s="971"/>
      <c r="G139" s="971"/>
      <c r="H139" s="971"/>
      <c r="I139" s="971"/>
      <c r="J139" s="971"/>
      <c r="K139" s="971"/>
      <c r="L139" s="971"/>
      <c r="M139" s="972"/>
    </row>
    <row r="140" spans="1:13">
      <c r="A140" s="973"/>
      <c r="B140" s="974"/>
      <c r="C140" s="974"/>
      <c r="D140" s="974"/>
      <c r="E140" s="974"/>
      <c r="F140" s="974"/>
      <c r="G140" s="974"/>
      <c r="H140" s="974"/>
      <c r="I140" s="974"/>
      <c r="J140" s="974"/>
      <c r="K140" s="974"/>
      <c r="L140" s="974"/>
      <c r="M140" s="975"/>
    </row>
    <row r="141" spans="1:13">
      <c r="A141" s="976"/>
      <c r="B141" s="977"/>
      <c r="C141" s="977"/>
      <c r="D141" s="977"/>
      <c r="E141" s="977"/>
      <c r="F141" s="977"/>
      <c r="G141" s="977"/>
      <c r="H141" s="977"/>
      <c r="I141" s="977"/>
      <c r="J141" s="977"/>
      <c r="K141" s="977"/>
      <c r="L141" s="977"/>
      <c r="M141" s="978"/>
    </row>
    <row r="142" spans="1:13">
      <c r="A142" s="810"/>
      <c r="B142" s="780"/>
      <c r="C142" s="780"/>
      <c r="D142" s="780"/>
      <c r="E142" s="780"/>
      <c r="F142" s="780"/>
      <c r="G142" s="780"/>
      <c r="H142" s="780"/>
      <c r="I142" s="780"/>
      <c r="J142" s="780"/>
      <c r="K142" s="780"/>
      <c r="L142" s="780"/>
      <c r="M142" s="780"/>
    </row>
    <row r="143" spans="1:13">
      <c r="A143" s="170" t="s">
        <v>833</v>
      </c>
      <c r="B143" s="780"/>
      <c r="C143" s="780"/>
      <c r="D143" s="780"/>
      <c r="E143" s="780"/>
      <c r="F143" s="780"/>
      <c r="G143" s="780"/>
      <c r="H143" s="780"/>
      <c r="I143" s="174" t="s">
        <v>765</v>
      </c>
      <c r="J143" s="780"/>
      <c r="K143" s="174" t="s">
        <v>766</v>
      </c>
      <c r="L143" s="780"/>
      <c r="M143" s="174" t="s">
        <v>767</v>
      </c>
    </row>
    <row r="144" spans="1:13">
      <c r="A144" s="810"/>
      <c r="B144" s="780"/>
      <c r="C144" s="780"/>
      <c r="D144" s="780"/>
      <c r="E144" s="780"/>
      <c r="F144" s="780"/>
      <c r="G144" s="780"/>
      <c r="H144" s="780"/>
      <c r="I144" s="780"/>
      <c r="J144" s="780"/>
      <c r="K144" s="780"/>
      <c r="L144" s="780"/>
      <c r="M144" s="780"/>
    </row>
    <row r="145" spans="1:13">
      <c r="A145" s="810" t="s">
        <v>834</v>
      </c>
      <c r="B145" s="780"/>
      <c r="C145" s="780"/>
      <c r="D145" s="780"/>
      <c r="E145" s="780"/>
      <c r="F145" s="780"/>
      <c r="G145" s="780"/>
      <c r="H145" s="780"/>
      <c r="I145" s="780"/>
      <c r="J145" s="780"/>
      <c r="K145" s="780"/>
      <c r="L145" s="780"/>
      <c r="M145" s="780"/>
    </row>
    <row r="146" spans="1:13">
      <c r="A146" s="810"/>
      <c r="B146" s="780"/>
      <c r="C146" s="780"/>
      <c r="D146" s="780"/>
      <c r="E146" s="780"/>
      <c r="F146" s="780"/>
      <c r="G146" s="780"/>
      <c r="H146" s="780"/>
      <c r="I146" s="780"/>
      <c r="J146" s="780"/>
      <c r="K146" s="780"/>
      <c r="L146" s="780"/>
      <c r="M146" s="780"/>
    </row>
    <row r="147" spans="1:13">
      <c r="A147" s="810"/>
      <c r="B147" s="780" t="s">
        <v>835</v>
      </c>
      <c r="C147" s="780"/>
      <c r="D147" s="780"/>
      <c r="E147" s="780"/>
      <c r="F147" s="780"/>
      <c r="G147" s="780"/>
      <c r="H147" s="780"/>
      <c r="I147" s="780"/>
      <c r="J147" s="780"/>
      <c r="K147" s="780"/>
      <c r="L147" s="780"/>
      <c r="M147" s="780"/>
    </row>
    <row r="148" spans="1:13">
      <c r="A148" s="810"/>
      <c r="B148" s="780"/>
      <c r="C148" s="780"/>
      <c r="D148" s="780"/>
      <c r="E148" s="780"/>
      <c r="F148" s="780"/>
      <c r="G148" s="780"/>
      <c r="H148" s="780"/>
      <c r="I148" s="780"/>
      <c r="J148" s="780"/>
      <c r="K148" s="780"/>
      <c r="L148" s="780"/>
      <c r="M148" s="780"/>
    </row>
    <row r="149" spans="1:13">
      <c r="A149" s="810" t="s">
        <v>785</v>
      </c>
      <c r="B149" s="780"/>
      <c r="C149" s="780"/>
      <c r="D149" s="780"/>
      <c r="E149" s="780"/>
      <c r="F149" s="780"/>
      <c r="G149" s="780"/>
      <c r="H149" s="780"/>
      <c r="I149" s="780"/>
      <c r="J149" s="780"/>
      <c r="K149" s="780"/>
      <c r="L149" s="780"/>
      <c r="M149" s="780"/>
    </row>
    <row r="150" spans="1:13">
      <c r="A150" s="970"/>
      <c r="B150" s="971"/>
      <c r="C150" s="971"/>
      <c r="D150" s="971"/>
      <c r="E150" s="971"/>
      <c r="F150" s="971"/>
      <c r="G150" s="971"/>
      <c r="H150" s="971"/>
      <c r="I150" s="971"/>
      <c r="J150" s="971"/>
      <c r="K150" s="971"/>
      <c r="L150" s="971"/>
      <c r="M150" s="972"/>
    </row>
    <row r="151" spans="1:13">
      <c r="A151" s="973"/>
      <c r="B151" s="974"/>
      <c r="C151" s="974"/>
      <c r="D151" s="974"/>
      <c r="E151" s="974"/>
      <c r="F151" s="974"/>
      <c r="G151" s="974"/>
      <c r="H151" s="974"/>
      <c r="I151" s="974"/>
      <c r="J151" s="974"/>
      <c r="K151" s="974"/>
      <c r="L151" s="974"/>
      <c r="M151" s="975"/>
    </row>
    <row r="152" spans="1:13">
      <c r="A152" s="976"/>
      <c r="B152" s="977"/>
      <c r="C152" s="977"/>
      <c r="D152" s="977"/>
      <c r="E152" s="977"/>
      <c r="F152" s="977"/>
      <c r="G152" s="977"/>
      <c r="H152" s="977"/>
      <c r="I152" s="977"/>
      <c r="J152" s="977"/>
      <c r="K152" s="977"/>
      <c r="L152" s="977"/>
      <c r="M152" s="978"/>
    </row>
    <row r="153" spans="1:13">
      <c r="A153" s="810"/>
      <c r="B153" s="780"/>
      <c r="C153" s="780"/>
      <c r="D153" s="780"/>
      <c r="E153" s="780"/>
      <c r="F153" s="780"/>
      <c r="G153" s="780"/>
      <c r="H153" s="780"/>
      <c r="I153" s="780"/>
      <c r="J153" s="780"/>
      <c r="K153" s="780"/>
      <c r="L153" s="780"/>
      <c r="M153" s="780"/>
    </row>
    <row r="154" spans="1:13">
      <c r="A154" s="170" t="s">
        <v>836</v>
      </c>
      <c r="B154" s="780"/>
      <c r="C154" s="780"/>
      <c r="D154" s="780"/>
      <c r="E154" s="780"/>
      <c r="F154" s="780"/>
      <c r="G154" s="780"/>
      <c r="H154" s="780"/>
      <c r="I154" s="174" t="s">
        <v>765</v>
      </c>
      <c r="J154" s="780"/>
      <c r="K154" s="174" t="s">
        <v>766</v>
      </c>
      <c r="L154" s="780"/>
      <c r="M154" s="174" t="s">
        <v>767</v>
      </c>
    </row>
    <row r="155" spans="1:13">
      <c r="A155" s="170"/>
      <c r="B155" s="780"/>
      <c r="C155" s="780"/>
      <c r="D155" s="780"/>
      <c r="E155" s="780"/>
      <c r="F155" s="780"/>
      <c r="G155" s="780"/>
      <c r="H155" s="780"/>
      <c r="I155" s="174"/>
      <c r="J155" s="780"/>
      <c r="K155" s="174"/>
      <c r="L155" s="780"/>
      <c r="M155" s="174"/>
    </row>
    <row r="156" spans="1:13">
      <c r="A156" s="810" t="s">
        <v>837</v>
      </c>
      <c r="B156" s="780"/>
      <c r="C156" s="780"/>
      <c r="D156" s="780"/>
      <c r="E156" s="780"/>
      <c r="F156" s="780"/>
      <c r="G156" s="780"/>
      <c r="H156" s="780"/>
      <c r="I156" s="780"/>
      <c r="J156" s="780"/>
      <c r="K156" s="780"/>
      <c r="L156" s="780"/>
      <c r="M156" s="780"/>
    </row>
    <row r="157" spans="1:13">
      <c r="A157" s="780" t="s">
        <v>838</v>
      </c>
      <c r="B157" s="780"/>
      <c r="C157" s="780"/>
      <c r="D157" s="780"/>
      <c r="E157" s="780"/>
      <c r="F157" s="780"/>
      <c r="G157" s="780"/>
      <c r="H157" s="780"/>
      <c r="I157" s="780"/>
      <c r="J157" s="780"/>
      <c r="K157" s="780"/>
      <c r="L157" s="780"/>
      <c r="M157" s="780"/>
    </row>
    <row r="158" spans="1:13">
      <c r="A158" s="810"/>
      <c r="B158" s="780"/>
      <c r="C158" s="780"/>
      <c r="D158" s="780"/>
      <c r="E158" s="780"/>
      <c r="F158" s="780"/>
      <c r="G158" s="780"/>
      <c r="H158" s="780"/>
      <c r="I158" s="780"/>
      <c r="J158" s="780"/>
      <c r="K158" s="780"/>
      <c r="L158" s="780"/>
      <c r="M158" s="780"/>
    </row>
    <row r="159" spans="1:13">
      <c r="A159" s="810" t="s">
        <v>839</v>
      </c>
      <c r="B159" s="780"/>
      <c r="C159" s="780"/>
      <c r="D159" s="780"/>
      <c r="E159" s="780"/>
      <c r="F159" s="780"/>
      <c r="G159" s="780"/>
      <c r="H159" s="780"/>
      <c r="I159" s="780"/>
      <c r="J159" s="780"/>
      <c r="K159" s="780"/>
      <c r="L159" s="780"/>
      <c r="M159" s="780"/>
    </row>
    <row r="160" spans="1:13">
      <c r="A160" s="810"/>
      <c r="B160" s="780"/>
      <c r="C160" s="780"/>
      <c r="D160" s="780"/>
      <c r="E160" s="780"/>
      <c r="F160" s="780"/>
      <c r="G160" s="780"/>
      <c r="H160" s="780"/>
      <c r="I160" s="780"/>
      <c r="J160" s="780"/>
      <c r="K160" s="780"/>
      <c r="L160" s="780"/>
      <c r="M160" s="780"/>
    </row>
    <row r="161" spans="1:13">
      <c r="A161" s="780" t="s">
        <v>840</v>
      </c>
      <c r="B161" s="780"/>
      <c r="C161" s="780"/>
      <c r="D161" s="780"/>
      <c r="E161" s="780"/>
      <c r="F161" s="780"/>
      <c r="G161" s="780"/>
      <c r="H161" s="780"/>
      <c r="I161" s="780"/>
      <c r="J161" s="780"/>
      <c r="K161" s="780"/>
      <c r="L161" s="780"/>
      <c r="M161" s="780"/>
    </row>
    <row r="162" spans="1:13">
      <c r="A162" s="810"/>
      <c r="B162" s="780"/>
      <c r="C162" s="780"/>
      <c r="D162" s="780"/>
      <c r="E162" s="780"/>
      <c r="F162" s="780"/>
      <c r="G162" s="780"/>
      <c r="H162" s="780"/>
      <c r="I162" s="780"/>
      <c r="J162" s="780"/>
      <c r="K162" s="780"/>
      <c r="L162" s="780"/>
      <c r="M162" s="780"/>
    </row>
    <row r="163" spans="1:13">
      <c r="A163" s="810" t="s">
        <v>841</v>
      </c>
      <c r="B163" s="780"/>
      <c r="C163" s="780"/>
      <c r="D163" s="780"/>
      <c r="E163" s="780"/>
      <c r="F163" s="780"/>
      <c r="G163" s="780"/>
      <c r="H163" s="780"/>
      <c r="I163" s="780"/>
      <c r="J163" s="780"/>
      <c r="K163" s="780"/>
      <c r="L163" s="780"/>
      <c r="M163" s="780"/>
    </row>
    <row r="164" spans="1:13">
      <c r="A164" s="810"/>
      <c r="B164" s="780"/>
      <c r="C164" s="780"/>
      <c r="D164" s="780"/>
      <c r="E164" s="780"/>
      <c r="F164" s="780"/>
      <c r="G164" s="780"/>
      <c r="H164" s="780"/>
      <c r="I164" s="780"/>
      <c r="J164" s="780"/>
      <c r="K164" s="780"/>
      <c r="L164" s="780"/>
      <c r="M164" s="780"/>
    </row>
    <row r="165" spans="1:13">
      <c r="A165" s="810"/>
      <c r="B165" s="780" t="s">
        <v>842</v>
      </c>
      <c r="C165" s="780"/>
      <c r="D165" s="780"/>
      <c r="E165" s="780"/>
      <c r="F165" s="780"/>
      <c r="G165" s="780"/>
      <c r="H165" s="780"/>
      <c r="I165" s="780"/>
      <c r="J165" s="780"/>
      <c r="K165" s="780"/>
      <c r="L165" s="780"/>
      <c r="M165" s="780"/>
    </row>
    <row r="166" spans="1:13">
      <c r="A166" s="810"/>
      <c r="B166" s="780"/>
      <c r="C166" s="780"/>
      <c r="D166" s="780"/>
      <c r="E166" s="780"/>
      <c r="F166" s="780"/>
      <c r="G166" s="780"/>
      <c r="H166" s="780"/>
      <c r="I166" s="780"/>
      <c r="J166" s="780"/>
      <c r="K166" s="780"/>
      <c r="L166" s="780"/>
      <c r="M166" s="780"/>
    </row>
    <row r="167" spans="1:13">
      <c r="A167" s="810"/>
      <c r="B167" s="780" t="s">
        <v>843</v>
      </c>
      <c r="C167" s="780"/>
      <c r="D167" s="780"/>
      <c r="E167" s="780"/>
      <c r="F167" s="780"/>
      <c r="G167" s="780"/>
      <c r="H167" s="780"/>
      <c r="I167" s="780"/>
      <c r="J167" s="780"/>
      <c r="K167" s="780"/>
      <c r="L167" s="780"/>
      <c r="M167" s="780"/>
    </row>
    <row r="168" spans="1:13">
      <c r="A168" s="810" t="s">
        <v>785</v>
      </c>
      <c r="B168" s="780"/>
      <c r="C168" s="780"/>
      <c r="D168" s="780"/>
      <c r="E168" s="780"/>
      <c r="F168" s="780"/>
      <c r="G168" s="780"/>
      <c r="H168" s="780"/>
      <c r="I168" s="780"/>
      <c r="J168" s="780"/>
      <c r="K168" s="780"/>
      <c r="L168" s="780"/>
      <c r="M168" s="780"/>
    </row>
    <row r="169" spans="1:13">
      <c r="A169" s="970"/>
      <c r="B169" s="971"/>
      <c r="C169" s="971"/>
      <c r="D169" s="971"/>
      <c r="E169" s="971"/>
      <c r="F169" s="971"/>
      <c r="G169" s="971"/>
      <c r="H169" s="971"/>
      <c r="I169" s="971"/>
      <c r="J169" s="971"/>
      <c r="K169" s="971"/>
      <c r="L169" s="971"/>
      <c r="M169" s="972"/>
    </row>
    <row r="170" spans="1:13">
      <c r="A170" s="973"/>
      <c r="B170" s="974"/>
      <c r="C170" s="974"/>
      <c r="D170" s="974"/>
      <c r="E170" s="974"/>
      <c r="F170" s="974"/>
      <c r="G170" s="974"/>
      <c r="H170" s="974"/>
      <c r="I170" s="974"/>
      <c r="J170" s="974"/>
      <c r="K170" s="974"/>
      <c r="L170" s="974"/>
      <c r="M170" s="975"/>
    </row>
    <row r="171" spans="1:13">
      <c r="A171" s="976"/>
      <c r="B171" s="977"/>
      <c r="C171" s="977"/>
      <c r="D171" s="977"/>
      <c r="E171" s="977"/>
      <c r="F171" s="977"/>
      <c r="G171" s="977"/>
      <c r="H171" s="977"/>
      <c r="I171" s="977"/>
      <c r="J171" s="977"/>
      <c r="K171" s="977"/>
      <c r="L171" s="977"/>
      <c r="M171" s="978"/>
    </row>
    <row r="172" spans="1:13">
      <c r="A172" s="810"/>
      <c r="B172" s="780"/>
      <c r="C172" s="780"/>
      <c r="D172" s="780"/>
      <c r="E172" s="780"/>
      <c r="F172" s="780"/>
      <c r="G172" s="780"/>
      <c r="H172" s="780"/>
      <c r="I172" s="780"/>
      <c r="J172" s="780"/>
      <c r="K172" s="780"/>
      <c r="L172" s="780"/>
      <c r="M172" s="780"/>
    </row>
    <row r="173" spans="1:13">
      <c r="A173" s="170" t="s">
        <v>844</v>
      </c>
      <c r="B173" s="780"/>
      <c r="C173" s="780"/>
      <c r="D173" s="780"/>
      <c r="E173" s="780"/>
      <c r="F173" s="780"/>
      <c r="G173" s="780"/>
      <c r="H173" s="780"/>
      <c r="I173" s="174" t="s">
        <v>765</v>
      </c>
      <c r="J173" s="780"/>
      <c r="K173" s="174" t="s">
        <v>766</v>
      </c>
      <c r="L173" s="780"/>
      <c r="M173" s="174" t="s">
        <v>767</v>
      </c>
    </row>
    <row r="174" spans="1:13">
      <c r="A174" s="810"/>
      <c r="B174" s="780"/>
      <c r="C174" s="780"/>
      <c r="D174" s="780"/>
      <c r="E174" s="780"/>
      <c r="F174" s="780"/>
      <c r="G174" s="780"/>
      <c r="H174" s="780"/>
      <c r="I174" s="780"/>
      <c r="J174" s="780"/>
      <c r="K174" s="780"/>
      <c r="L174" s="780"/>
      <c r="M174" s="780"/>
    </row>
    <row r="175" spans="1:13">
      <c r="A175" s="810" t="s">
        <v>845</v>
      </c>
      <c r="B175" s="780"/>
      <c r="C175" s="780"/>
      <c r="D175" s="780"/>
      <c r="E175" s="780"/>
      <c r="F175" s="780"/>
      <c r="G175" s="780"/>
      <c r="H175" s="780"/>
      <c r="I175" s="780"/>
      <c r="J175" s="780"/>
      <c r="K175" s="780"/>
      <c r="L175" s="780"/>
      <c r="M175" s="780"/>
    </row>
    <row r="176" spans="1:13">
      <c r="A176" s="810"/>
      <c r="B176" s="780"/>
      <c r="C176" s="780"/>
      <c r="D176" s="780"/>
      <c r="E176" s="780"/>
      <c r="F176" s="780"/>
      <c r="G176" s="780"/>
      <c r="H176" s="780"/>
      <c r="I176" s="780"/>
      <c r="J176" s="780"/>
      <c r="K176" s="780"/>
      <c r="L176" s="780"/>
      <c r="M176" s="780"/>
    </row>
    <row r="177" spans="1:13">
      <c r="A177" s="780" t="s">
        <v>840</v>
      </c>
      <c r="B177" s="780"/>
      <c r="C177" s="780"/>
      <c r="D177" s="780"/>
      <c r="E177" s="780"/>
      <c r="F177" s="780"/>
      <c r="G177" s="780"/>
      <c r="H177" s="780"/>
      <c r="I177" s="780"/>
      <c r="J177" s="780"/>
      <c r="K177" s="780"/>
      <c r="L177" s="780"/>
      <c r="M177" s="780"/>
    </row>
    <row r="178" spans="1:13">
      <c r="A178" s="810"/>
      <c r="B178" s="780"/>
      <c r="C178" s="780"/>
      <c r="D178" s="780"/>
      <c r="E178" s="780"/>
      <c r="F178" s="780"/>
      <c r="G178" s="780"/>
      <c r="H178" s="780"/>
      <c r="I178" s="780"/>
      <c r="J178" s="780"/>
      <c r="K178" s="780"/>
      <c r="L178" s="780"/>
      <c r="M178" s="780"/>
    </row>
    <row r="179" spans="1:13">
      <c r="A179" s="780" t="s">
        <v>846</v>
      </c>
      <c r="B179" s="780"/>
      <c r="C179" s="780"/>
      <c r="D179" s="780"/>
      <c r="E179" s="780"/>
      <c r="F179" s="780"/>
      <c r="G179" s="780"/>
      <c r="H179" s="780"/>
      <c r="I179" s="780"/>
      <c r="J179" s="780"/>
      <c r="K179" s="780"/>
      <c r="L179" s="780"/>
      <c r="M179" s="780"/>
    </row>
    <row r="180" spans="1:13">
      <c r="A180" s="810"/>
      <c r="B180" s="780"/>
      <c r="C180" s="780"/>
      <c r="D180" s="780"/>
      <c r="E180" s="780"/>
      <c r="F180" s="780"/>
      <c r="G180" s="780"/>
      <c r="H180" s="780"/>
      <c r="I180" s="780"/>
      <c r="J180" s="780"/>
      <c r="K180" s="780"/>
      <c r="L180" s="780"/>
      <c r="M180" s="780"/>
    </row>
    <row r="181" spans="1:13">
      <c r="A181" s="810" t="s">
        <v>785</v>
      </c>
      <c r="B181" s="780"/>
      <c r="C181" s="780"/>
      <c r="D181" s="780"/>
      <c r="E181" s="780"/>
      <c r="F181" s="780"/>
      <c r="G181" s="780"/>
      <c r="H181" s="780"/>
      <c r="I181" s="780"/>
      <c r="J181" s="780"/>
      <c r="K181" s="780"/>
      <c r="L181" s="780"/>
      <c r="M181" s="780"/>
    </row>
    <row r="182" spans="1:13">
      <c r="A182" s="970"/>
      <c r="B182" s="971"/>
      <c r="C182" s="971"/>
      <c r="D182" s="971"/>
      <c r="E182" s="971"/>
      <c r="F182" s="971"/>
      <c r="G182" s="971"/>
      <c r="H182" s="971"/>
      <c r="I182" s="971"/>
      <c r="J182" s="971"/>
      <c r="K182" s="971"/>
      <c r="L182" s="971"/>
      <c r="M182" s="972"/>
    </row>
    <row r="183" spans="1:13">
      <c r="A183" s="973"/>
      <c r="B183" s="974"/>
      <c r="C183" s="974"/>
      <c r="D183" s="974"/>
      <c r="E183" s="974"/>
      <c r="F183" s="974"/>
      <c r="G183" s="974"/>
      <c r="H183" s="974"/>
      <c r="I183" s="974"/>
      <c r="J183" s="974"/>
      <c r="K183" s="974"/>
      <c r="L183" s="974"/>
      <c r="M183" s="975"/>
    </row>
    <row r="184" spans="1:13">
      <c r="A184" s="976"/>
      <c r="B184" s="977"/>
      <c r="C184" s="977"/>
      <c r="D184" s="977"/>
      <c r="E184" s="977"/>
      <c r="F184" s="977"/>
      <c r="G184" s="977"/>
      <c r="H184" s="977"/>
      <c r="I184" s="977"/>
      <c r="J184" s="977"/>
      <c r="K184" s="977"/>
      <c r="L184" s="977"/>
      <c r="M184" s="978"/>
    </row>
    <row r="185" spans="1:13">
      <c r="A185" s="810"/>
      <c r="B185" s="780"/>
      <c r="C185" s="780"/>
      <c r="D185" s="780"/>
      <c r="E185" s="780"/>
      <c r="F185" s="780"/>
      <c r="G185" s="780"/>
      <c r="H185" s="780"/>
      <c r="I185" s="780"/>
      <c r="J185" s="780"/>
      <c r="K185" s="780"/>
      <c r="L185" s="780"/>
      <c r="M185" s="780"/>
    </row>
    <row r="186" spans="1:13">
      <c r="A186" s="810"/>
      <c r="B186" s="780"/>
      <c r="C186" s="780"/>
      <c r="D186" s="780"/>
      <c r="E186" s="780"/>
      <c r="F186" s="780"/>
      <c r="G186" s="780"/>
      <c r="H186" s="780"/>
      <c r="I186" s="780"/>
      <c r="J186" s="780"/>
      <c r="K186" s="780"/>
      <c r="L186" s="780"/>
      <c r="M186" s="780"/>
    </row>
    <row r="187" spans="1:13">
      <c r="A187" s="810"/>
      <c r="B187" s="780"/>
      <c r="C187" s="780"/>
      <c r="D187" s="780"/>
      <c r="E187" s="780"/>
      <c r="F187" s="780"/>
      <c r="G187" s="780"/>
      <c r="H187" s="780"/>
      <c r="I187" s="780"/>
      <c r="J187" s="780"/>
      <c r="K187" s="780"/>
      <c r="L187" s="780"/>
      <c r="M187" s="780"/>
    </row>
    <row r="188" spans="1:13">
      <c r="A188" s="810"/>
      <c r="B188" s="780"/>
      <c r="C188" s="780"/>
      <c r="D188" s="780"/>
      <c r="E188" s="780"/>
      <c r="F188" s="780"/>
      <c r="G188" s="780"/>
      <c r="H188" s="780"/>
      <c r="I188" s="780"/>
      <c r="J188" s="780"/>
      <c r="K188" s="780"/>
      <c r="L188" s="780"/>
      <c r="M188" s="780"/>
    </row>
    <row r="189" spans="1:13">
      <c r="A189" s="810"/>
      <c r="B189" s="780"/>
      <c r="C189" s="780"/>
      <c r="D189" s="780"/>
      <c r="E189" s="780"/>
      <c r="F189" s="780"/>
      <c r="G189" s="780"/>
      <c r="H189" s="780"/>
      <c r="I189" s="780"/>
      <c r="J189" s="780"/>
      <c r="K189" s="780"/>
      <c r="L189" s="780"/>
      <c r="M189" s="780"/>
    </row>
    <row r="190" spans="1:13">
      <c r="A190" s="810"/>
      <c r="B190" s="780"/>
      <c r="C190" s="780"/>
      <c r="D190" s="780"/>
      <c r="E190" s="780"/>
      <c r="F190" s="780"/>
      <c r="G190" s="780"/>
      <c r="H190" s="780"/>
      <c r="I190" s="780"/>
      <c r="J190" s="780"/>
      <c r="K190" s="780"/>
      <c r="L190" s="780"/>
      <c r="M190" s="780"/>
    </row>
    <row r="191" spans="1:13">
      <c r="A191" s="810"/>
      <c r="B191" s="780"/>
      <c r="C191" s="780"/>
      <c r="D191" s="780"/>
      <c r="E191" s="780"/>
      <c r="F191" s="780"/>
      <c r="G191" s="780"/>
      <c r="H191" s="780"/>
      <c r="I191" s="780"/>
      <c r="J191" s="780"/>
      <c r="K191" s="780"/>
      <c r="L191" s="780"/>
      <c r="M191" s="780"/>
    </row>
    <row r="192" spans="1:13">
      <c r="A192" s="810"/>
      <c r="B192" s="780"/>
      <c r="C192" s="780"/>
      <c r="D192" s="780"/>
      <c r="E192" s="780"/>
      <c r="F192" s="780"/>
      <c r="G192" s="780"/>
      <c r="H192" s="780"/>
      <c r="I192" s="780"/>
      <c r="J192" s="780"/>
      <c r="K192" s="780"/>
      <c r="L192" s="780"/>
      <c r="M192" s="780"/>
    </row>
    <row r="193" spans="1:1">
      <c r="A193" s="810"/>
    </row>
    <row r="194" spans="1:1">
      <c r="A194" s="810"/>
    </row>
    <row r="195" spans="1:1">
      <c r="A195" s="810"/>
    </row>
    <row r="196" spans="1:1">
      <c r="A196" s="810"/>
    </row>
    <row r="197" spans="1:1">
      <c r="A197" s="810"/>
    </row>
    <row r="198" spans="1:1">
      <c r="A198" s="810"/>
    </row>
    <row r="199" spans="1:1">
      <c r="A199" s="810"/>
    </row>
    <row r="200" spans="1:1">
      <c r="A200" s="810"/>
    </row>
    <row r="201" spans="1:1">
      <c r="A201" s="810"/>
    </row>
    <row r="202" spans="1:1">
      <c r="A202" s="810"/>
    </row>
    <row r="203" spans="1:1">
      <c r="A203" s="810"/>
    </row>
    <row r="204" spans="1:1">
      <c r="A204" s="810"/>
    </row>
    <row r="205" spans="1:1">
      <c r="A205" s="810"/>
    </row>
    <row r="206" spans="1:1">
      <c r="A206" s="810"/>
    </row>
    <row r="207" spans="1:1">
      <c r="A207" s="810"/>
    </row>
    <row r="208" spans="1:1">
      <c r="A208" s="810"/>
    </row>
    <row r="209" spans="1:1">
      <c r="A209" s="810"/>
    </row>
    <row r="210" spans="1:1">
      <c r="A210" s="810"/>
    </row>
    <row r="211" spans="1:1">
      <c r="A211" s="810"/>
    </row>
    <row r="212" spans="1:1">
      <c r="A212" s="810"/>
    </row>
    <row r="213" spans="1:1">
      <c r="A213" s="810"/>
    </row>
    <row r="214" spans="1:1">
      <c r="A214" s="810"/>
    </row>
    <row r="215" spans="1:1">
      <c r="A215" s="810"/>
    </row>
    <row r="216" spans="1:1">
      <c r="A216" s="810"/>
    </row>
    <row r="217" spans="1:1">
      <c r="A217" s="810"/>
    </row>
    <row r="218" spans="1:1">
      <c r="A218" s="810"/>
    </row>
    <row r="219" spans="1:1">
      <c r="A219" s="810"/>
    </row>
    <row r="220" spans="1:1">
      <c r="A220" s="810"/>
    </row>
    <row r="221" spans="1:1">
      <c r="A221" s="810"/>
    </row>
    <row r="222" spans="1:1">
      <c r="A222" s="810"/>
    </row>
    <row r="223" spans="1:1">
      <c r="A223" s="810"/>
    </row>
    <row r="224" spans="1:1">
      <c r="A224" s="810"/>
    </row>
    <row r="225" spans="1:1">
      <c r="A225" s="810"/>
    </row>
    <row r="226" spans="1:1">
      <c r="A226" s="810"/>
    </row>
    <row r="227" spans="1:1">
      <c r="A227" s="810"/>
    </row>
    <row r="228" spans="1:1">
      <c r="A228" s="810"/>
    </row>
    <row r="229" spans="1:1">
      <c r="A229" s="810"/>
    </row>
    <row r="230" spans="1:1">
      <c r="A230" s="810"/>
    </row>
    <row r="231" spans="1:1">
      <c r="A231" s="810"/>
    </row>
    <row r="232" spans="1:1">
      <c r="A232" s="810"/>
    </row>
    <row r="233" spans="1:1">
      <c r="A233" s="810"/>
    </row>
    <row r="234" spans="1:1">
      <c r="A234" s="810"/>
    </row>
    <row r="235" spans="1:1">
      <c r="A235" s="810"/>
    </row>
    <row r="236" spans="1:1">
      <c r="A236" s="810"/>
    </row>
    <row r="237" spans="1:1">
      <c r="A237" s="810"/>
    </row>
    <row r="238" spans="1:1">
      <c r="A238" s="810"/>
    </row>
    <row r="239" spans="1:1">
      <c r="A239" s="810"/>
    </row>
    <row r="240" spans="1:1">
      <c r="A240" s="810"/>
    </row>
    <row r="241" spans="1:1">
      <c r="A241" s="810"/>
    </row>
    <row r="242" spans="1:1">
      <c r="A242" s="810"/>
    </row>
    <row r="243" spans="1:1">
      <c r="A243" s="810"/>
    </row>
    <row r="244" spans="1:1">
      <c r="A244" s="810"/>
    </row>
    <row r="245" spans="1:1">
      <c r="A245" s="810"/>
    </row>
    <row r="246" spans="1:1">
      <c r="A246" s="810"/>
    </row>
    <row r="247" spans="1:1">
      <c r="A247" s="810"/>
    </row>
    <row r="248" spans="1:1">
      <c r="A248" s="810"/>
    </row>
    <row r="249" spans="1:1">
      <c r="A249" s="810"/>
    </row>
    <row r="250" spans="1:1">
      <c r="A250" s="810"/>
    </row>
    <row r="251" spans="1:1">
      <c r="A251" s="810"/>
    </row>
    <row r="252" spans="1:1">
      <c r="A252" s="810"/>
    </row>
    <row r="253" spans="1:1">
      <c r="A253" s="810"/>
    </row>
    <row r="254" spans="1:1">
      <c r="A254" s="810"/>
    </row>
    <row r="255" spans="1:1">
      <c r="A255" s="810"/>
    </row>
    <row r="256" spans="1:1">
      <c r="A256" s="810"/>
    </row>
    <row r="257" spans="1:1">
      <c r="A257" s="810"/>
    </row>
    <row r="258" spans="1:1">
      <c r="A258" s="810"/>
    </row>
    <row r="259" spans="1:1">
      <c r="A259" s="810"/>
    </row>
    <row r="260" spans="1:1">
      <c r="A260" s="810"/>
    </row>
    <row r="261" spans="1:1">
      <c r="A261" s="810"/>
    </row>
    <row r="262" spans="1:1">
      <c r="A262" s="810"/>
    </row>
    <row r="263" spans="1:1">
      <c r="A263" s="810"/>
    </row>
    <row r="264" spans="1:1">
      <c r="A264" s="810"/>
    </row>
    <row r="265" spans="1:1">
      <c r="A265" s="810"/>
    </row>
    <row r="266" spans="1:1">
      <c r="A266" s="810"/>
    </row>
    <row r="267" spans="1:1">
      <c r="A267" s="810"/>
    </row>
    <row r="268" spans="1:1">
      <c r="A268" s="810"/>
    </row>
    <row r="269" spans="1:1">
      <c r="A269" s="810"/>
    </row>
    <row r="270" spans="1:1">
      <c r="A270" s="810"/>
    </row>
    <row r="271" spans="1:1">
      <c r="A271" s="810"/>
    </row>
    <row r="272" spans="1:1">
      <c r="A272" s="810"/>
    </row>
    <row r="273" spans="1:1">
      <c r="A273" s="810"/>
    </row>
    <row r="274" spans="1:1">
      <c r="A274" s="810"/>
    </row>
    <row r="275" spans="1:1">
      <c r="A275" s="810"/>
    </row>
    <row r="276" spans="1:1">
      <c r="A276" s="810"/>
    </row>
    <row r="277" spans="1:1">
      <c r="A277" s="810"/>
    </row>
    <row r="278" spans="1:1">
      <c r="A278" s="810"/>
    </row>
    <row r="279" spans="1:1">
      <c r="A279" s="810"/>
    </row>
    <row r="280" spans="1:1">
      <c r="A280" s="810"/>
    </row>
    <row r="281" spans="1:1">
      <c r="A281" s="810"/>
    </row>
    <row r="282" spans="1:1">
      <c r="A282" s="810"/>
    </row>
    <row r="283" spans="1:1">
      <c r="A283" s="810"/>
    </row>
    <row r="284" spans="1:1">
      <c r="A284" s="810"/>
    </row>
    <row r="285" spans="1:1">
      <c r="A285" s="810"/>
    </row>
    <row r="286" spans="1:1">
      <c r="A286" s="810"/>
    </row>
    <row r="287" spans="1:1">
      <c r="A287" s="810"/>
    </row>
    <row r="288" spans="1:1">
      <c r="A288" s="810"/>
    </row>
    <row r="289" spans="1:1">
      <c r="A289" s="810"/>
    </row>
    <row r="290" spans="1:1">
      <c r="A290" s="810"/>
    </row>
    <row r="291" spans="1:1">
      <c r="A291" s="810"/>
    </row>
    <row r="292" spans="1:1">
      <c r="A292" s="810"/>
    </row>
    <row r="293" spans="1:1">
      <c r="A293" s="810"/>
    </row>
    <row r="294" spans="1:1">
      <c r="A294" s="810"/>
    </row>
    <row r="295" spans="1:1">
      <c r="A295" s="810"/>
    </row>
    <row r="296" spans="1:1">
      <c r="A296" s="810"/>
    </row>
    <row r="297" spans="1:1">
      <c r="A297" s="810"/>
    </row>
    <row r="298" spans="1:1">
      <c r="A298" s="810"/>
    </row>
    <row r="299" spans="1:1">
      <c r="A299" s="810"/>
    </row>
    <row r="300" spans="1:1">
      <c r="A300" s="810"/>
    </row>
    <row r="301" spans="1:1">
      <c r="A301" s="810"/>
    </row>
    <row r="302" spans="1:1">
      <c r="A302" s="810"/>
    </row>
    <row r="303" spans="1:1">
      <c r="A303" s="810"/>
    </row>
    <row r="304" spans="1:1">
      <c r="A304" s="810"/>
    </row>
    <row r="305" spans="1:1">
      <c r="A305" s="810"/>
    </row>
    <row r="306" spans="1:1">
      <c r="A306" s="810"/>
    </row>
    <row r="307" spans="1:1">
      <c r="A307" s="810"/>
    </row>
    <row r="308" spans="1:1">
      <c r="A308" s="810"/>
    </row>
    <row r="309" spans="1:1">
      <c r="A309" s="810"/>
    </row>
    <row r="310" spans="1:1">
      <c r="A310" s="810"/>
    </row>
    <row r="311" spans="1:1">
      <c r="A311" s="810"/>
    </row>
    <row r="312" spans="1:1">
      <c r="A312" s="810"/>
    </row>
    <row r="313" spans="1:1">
      <c r="A313" s="810"/>
    </row>
    <row r="314" spans="1:1">
      <c r="A314" s="810"/>
    </row>
    <row r="315" spans="1:1">
      <c r="A315" s="810"/>
    </row>
    <row r="316" spans="1:1">
      <c r="A316" s="810"/>
    </row>
    <row r="317" spans="1:1">
      <c r="A317" s="810"/>
    </row>
    <row r="318" spans="1:1">
      <c r="A318" s="810"/>
    </row>
    <row r="319" spans="1:1">
      <c r="A319" s="810"/>
    </row>
    <row r="320" spans="1:1">
      <c r="A320" s="810"/>
    </row>
    <row r="321" spans="1:1">
      <c r="A321" s="810"/>
    </row>
    <row r="322" spans="1:1">
      <c r="A322" s="810"/>
    </row>
    <row r="323" spans="1:1">
      <c r="A323" s="810"/>
    </row>
    <row r="324" spans="1:1">
      <c r="A324" s="810"/>
    </row>
    <row r="325" spans="1:1">
      <c r="A325" s="810"/>
    </row>
    <row r="326" spans="1:1">
      <c r="A326" s="810"/>
    </row>
    <row r="327" spans="1:1">
      <c r="A327" s="810"/>
    </row>
    <row r="328" spans="1:1">
      <c r="A328" s="810"/>
    </row>
    <row r="329" spans="1:1">
      <c r="A329" s="810"/>
    </row>
    <row r="330" spans="1:1">
      <c r="A330" s="810"/>
    </row>
    <row r="331" spans="1:1">
      <c r="A331" s="810"/>
    </row>
  </sheetData>
  <mergeCells count="24">
    <mergeCell ref="I1:M1"/>
    <mergeCell ref="I2:M2"/>
    <mergeCell ref="I3:J3"/>
    <mergeCell ref="L3:M3"/>
    <mergeCell ref="I4:J4"/>
    <mergeCell ref="L4:M4"/>
    <mergeCell ref="A58:M60"/>
    <mergeCell ref="I5:J5"/>
    <mergeCell ref="L5:M5"/>
    <mergeCell ref="I6:J6"/>
    <mergeCell ref="L6:M6"/>
    <mergeCell ref="B7:G7"/>
    <mergeCell ref="I7:J7"/>
    <mergeCell ref="L7:M7"/>
    <mergeCell ref="I8:M8"/>
    <mergeCell ref="C9:G9"/>
    <mergeCell ref="L9:M9"/>
    <mergeCell ref="B11:D11"/>
    <mergeCell ref="A42:M44"/>
    <mergeCell ref="A109:M111"/>
    <mergeCell ref="A139:M141"/>
    <mergeCell ref="A150:M152"/>
    <mergeCell ref="A169:M171"/>
    <mergeCell ref="A182:M184"/>
  </mergeCells>
  <printOptions horizontalCentered="1"/>
  <pageMargins left="0.2" right="0.2" top="0.5" bottom="0.5" header="0.25" footer="0.25"/>
  <pageSetup scale="85" orientation="portrait" r:id="rId1"/>
  <headerFooter alignWithMargins="0">
    <oddFooter>&amp;R&amp;8Revised &amp;D sml</oddFooter>
  </headerFooter>
  <rowBreaks count="3" manualBreakCount="3">
    <brk id="61" max="12" man="1"/>
    <brk id="111" max="12" man="1"/>
    <brk id="17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8</xdr:col>
                    <xdr:colOff>25400</xdr:colOff>
                    <xdr:row>13</xdr:row>
                    <xdr:rowOff>139700</xdr:rowOff>
                  </from>
                  <to>
                    <xdr:col>9</xdr:col>
                    <xdr:colOff>76200</xdr:colOff>
                    <xdr:row>15</xdr:row>
                    <xdr:rowOff>25400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10</xdr:col>
                    <xdr:colOff>25400</xdr:colOff>
                    <xdr:row>13</xdr:row>
                    <xdr:rowOff>139700</xdr:rowOff>
                  </from>
                  <to>
                    <xdr:col>11</xdr:col>
                    <xdr:colOff>76200</xdr:colOff>
                    <xdr:row>15</xdr:row>
                    <xdr:rowOff>25400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12</xdr:col>
                    <xdr:colOff>25400</xdr:colOff>
                    <xdr:row>13</xdr:row>
                    <xdr:rowOff>139700</xdr:rowOff>
                  </from>
                  <to>
                    <xdr:col>13</xdr:col>
                    <xdr:colOff>76200</xdr:colOff>
                    <xdr:row>15</xdr:row>
                    <xdr:rowOff>25400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8</xdr:col>
                    <xdr:colOff>25400</xdr:colOff>
                    <xdr:row>15</xdr:row>
                    <xdr:rowOff>139700</xdr:rowOff>
                  </from>
                  <to>
                    <xdr:col>9</xdr:col>
                    <xdr:colOff>76200</xdr:colOff>
                    <xdr:row>17</xdr:row>
                    <xdr:rowOff>38100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10</xdr:col>
                    <xdr:colOff>25400</xdr:colOff>
                    <xdr:row>15</xdr:row>
                    <xdr:rowOff>139700</xdr:rowOff>
                  </from>
                  <to>
                    <xdr:col>11</xdr:col>
                    <xdr:colOff>76200</xdr:colOff>
                    <xdr:row>17</xdr:row>
                    <xdr:rowOff>38100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12</xdr:col>
                    <xdr:colOff>25400</xdr:colOff>
                    <xdr:row>15</xdr:row>
                    <xdr:rowOff>139700</xdr:rowOff>
                  </from>
                  <to>
                    <xdr:col>13</xdr:col>
                    <xdr:colOff>76200</xdr:colOff>
                    <xdr:row>17</xdr:row>
                    <xdr:rowOff>38100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8</xdr:col>
                    <xdr:colOff>25400</xdr:colOff>
                    <xdr:row>17</xdr:row>
                    <xdr:rowOff>139700</xdr:rowOff>
                  </from>
                  <to>
                    <xdr:col>9</xdr:col>
                    <xdr:colOff>76200</xdr:colOff>
                    <xdr:row>19</xdr:row>
                    <xdr:rowOff>38100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10</xdr:col>
                    <xdr:colOff>25400</xdr:colOff>
                    <xdr:row>17</xdr:row>
                    <xdr:rowOff>139700</xdr:rowOff>
                  </from>
                  <to>
                    <xdr:col>11</xdr:col>
                    <xdr:colOff>76200</xdr:colOff>
                    <xdr:row>19</xdr:row>
                    <xdr:rowOff>38100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12</xdr:col>
                    <xdr:colOff>25400</xdr:colOff>
                    <xdr:row>17</xdr:row>
                    <xdr:rowOff>139700</xdr:rowOff>
                  </from>
                  <to>
                    <xdr:col>13</xdr:col>
                    <xdr:colOff>76200</xdr:colOff>
                    <xdr:row>19</xdr:row>
                    <xdr:rowOff>38100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8</xdr:col>
                    <xdr:colOff>25400</xdr:colOff>
                    <xdr:row>20</xdr:row>
                    <xdr:rowOff>139700</xdr:rowOff>
                  </from>
                  <to>
                    <xdr:col>9</xdr:col>
                    <xdr:colOff>76200</xdr:colOff>
                    <xdr:row>22</xdr:row>
                    <xdr:rowOff>38100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10</xdr:col>
                    <xdr:colOff>25400</xdr:colOff>
                    <xdr:row>20</xdr:row>
                    <xdr:rowOff>139700</xdr:rowOff>
                  </from>
                  <to>
                    <xdr:col>11</xdr:col>
                    <xdr:colOff>76200</xdr:colOff>
                    <xdr:row>22</xdr:row>
                    <xdr:rowOff>38100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12</xdr:col>
                    <xdr:colOff>25400</xdr:colOff>
                    <xdr:row>20</xdr:row>
                    <xdr:rowOff>139700</xdr:rowOff>
                  </from>
                  <to>
                    <xdr:col>13</xdr:col>
                    <xdr:colOff>76200</xdr:colOff>
                    <xdr:row>22</xdr:row>
                    <xdr:rowOff>38100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8</xdr:col>
                    <xdr:colOff>25400</xdr:colOff>
                    <xdr:row>23</xdr:row>
                    <xdr:rowOff>139700</xdr:rowOff>
                  </from>
                  <to>
                    <xdr:col>9</xdr:col>
                    <xdr:colOff>76200</xdr:colOff>
                    <xdr:row>25</xdr:row>
                    <xdr:rowOff>38100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10</xdr:col>
                    <xdr:colOff>25400</xdr:colOff>
                    <xdr:row>23</xdr:row>
                    <xdr:rowOff>139700</xdr:rowOff>
                  </from>
                  <to>
                    <xdr:col>11</xdr:col>
                    <xdr:colOff>76200</xdr:colOff>
                    <xdr:row>25</xdr:row>
                    <xdr:rowOff>38100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12</xdr:col>
                    <xdr:colOff>25400</xdr:colOff>
                    <xdr:row>23</xdr:row>
                    <xdr:rowOff>139700</xdr:rowOff>
                  </from>
                  <to>
                    <xdr:col>13</xdr:col>
                    <xdr:colOff>76200</xdr:colOff>
                    <xdr:row>25</xdr:row>
                    <xdr:rowOff>38100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8</xdr:col>
                    <xdr:colOff>25400</xdr:colOff>
                    <xdr:row>26</xdr:row>
                    <xdr:rowOff>139700</xdr:rowOff>
                  </from>
                  <to>
                    <xdr:col>9</xdr:col>
                    <xdr:colOff>76200</xdr:colOff>
                    <xdr:row>28</xdr:row>
                    <xdr:rowOff>38100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10</xdr:col>
                    <xdr:colOff>25400</xdr:colOff>
                    <xdr:row>26</xdr:row>
                    <xdr:rowOff>139700</xdr:rowOff>
                  </from>
                  <to>
                    <xdr:col>11</xdr:col>
                    <xdr:colOff>76200</xdr:colOff>
                    <xdr:row>28</xdr:row>
                    <xdr:rowOff>38100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12</xdr:col>
                    <xdr:colOff>25400</xdr:colOff>
                    <xdr:row>26</xdr:row>
                    <xdr:rowOff>139700</xdr:rowOff>
                  </from>
                  <to>
                    <xdr:col>13</xdr:col>
                    <xdr:colOff>76200</xdr:colOff>
                    <xdr:row>28</xdr:row>
                    <xdr:rowOff>38100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8</xdr:col>
                    <xdr:colOff>25400</xdr:colOff>
                    <xdr:row>28</xdr:row>
                    <xdr:rowOff>139700</xdr:rowOff>
                  </from>
                  <to>
                    <xdr:col>9</xdr:col>
                    <xdr:colOff>76200</xdr:colOff>
                    <xdr:row>30</xdr:row>
                    <xdr:rowOff>38100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10</xdr:col>
                    <xdr:colOff>25400</xdr:colOff>
                    <xdr:row>28</xdr:row>
                    <xdr:rowOff>139700</xdr:rowOff>
                  </from>
                  <to>
                    <xdr:col>11</xdr:col>
                    <xdr:colOff>76200</xdr:colOff>
                    <xdr:row>30</xdr:row>
                    <xdr:rowOff>38100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12</xdr:col>
                    <xdr:colOff>25400</xdr:colOff>
                    <xdr:row>28</xdr:row>
                    <xdr:rowOff>139700</xdr:rowOff>
                  </from>
                  <to>
                    <xdr:col>13</xdr:col>
                    <xdr:colOff>76200</xdr:colOff>
                    <xdr:row>30</xdr:row>
                    <xdr:rowOff>38100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8</xdr:col>
                    <xdr:colOff>25400</xdr:colOff>
                    <xdr:row>32</xdr:row>
                    <xdr:rowOff>139700</xdr:rowOff>
                  </from>
                  <to>
                    <xdr:col>9</xdr:col>
                    <xdr:colOff>76200</xdr:colOff>
                    <xdr:row>34</xdr:row>
                    <xdr:rowOff>25400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10</xdr:col>
                    <xdr:colOff>12700</xdr:colOff>
                    <xdr:row>32</xdr:row>
                    <xdr:rowOff>139700</xdr:rowOff>
                  </from>
                  <to>
                    <xdr:col>11</xdr:col>
                    <xdr:colOff>76200</xdr:colOff>
                    <xdr:row>34</xdr:row>
                    <xdr:rowOff>25400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12</xdr:col>
                    <xdr:colOff>25400</xdr:colOff>
                    <xdr:row>32</xdr:row>
                    <xdr:rowOff>139700</xdr:rowOff>
                  </from>
                  <to>
                    <xdr:col>13</xdr:col>
                    <xdr:colOff>76200</xdr:colOff>
                    <xdr:row>34</xdr:row>
                    <xdr:rowOff>38100</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from>
                    <xdr:col>8</xdr:col>
                    <xdr:colOff>25400</xdr:colOff>
                    <xdr:row>37</xdr:row>
                    <xdr:rowOff>139700</xdr:rowOff>
                  </from>
                  <to>
                    <xdr:col>9</xdr:col>
                    <xdr:colOff>76200</xdr:colOff>
                    <xdr:row>39</xdr:row>
                    <xdr:rowOff>38100</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from>
                    <xdr:col>10</xdr:col>
                    <xdr:colOff>25400</xdr:colOff>
                    <xdr:row>37</xdr:row>
                    <xdr:rowOff>139700</xdr:rowOff>
                  </from>
                  <to>
                    <xdr:col>11</xdr:col>
                    <xdr:colOff>76200</xdr:colOff>
                    <xdr:row>39</xdr:row>
                    <xdr:rowOff>38100</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from>
                    <xdr:col>12</xdr:col>
                    <xdr:colOff>12700</xdr:colOff>
                    <xdr:row>37</xdr:row>
                    <xdr:rowOff>139700</xdr:rowOff>
                  </from>
                  <to>
                    <xdr:col>13</xdr:col>
                    <xdr:colOff>76200</xdr:colOff>
                    <xdr:row>39</xdr:row>
                    <xdr:rowOff>38100</xdr:rowOff>
                  </to>
                </anchor>
              </controlPr>
            </control>
          </mc:Choice>
        </mc:AlternateContent>
        <mc:AlternateContent xmlns:mc="http://schemas.openxmlformats.org/markup-compatibility/2006">
          <mc:Choice Requires="x14">
            <control shapeId="42012" r:id="rId31" name="Check Box 28">
              <controlPr defaultSize="0" autoFill="0" autoLine="0" autoPict="0">
                <anchor moveWithCells="1">
                  <from>
                    <xdr:col>8</xdr:col>
                    <xdr:colOff>25400</xdr:colOff>
                    <xdr:row>47</xdr:row>
                    <xdr:rowOff>139700</xdr:rowOff>
                  </from>
                  <to>
                    <xdr:col>9</xdr:col>
                    <xdr:colOff>76200</xdr:colOff>
                    <xdr:row>49</xdr:row>
                    <xdr:rowOff>38100</xdr:rowOff>
                  </to>
                </anchor>
              </controlPr>
            </control>
          </mc:Choice>
        </mc:AlternateContent>
        <mc:AlternateContent xmlns:mc="http://schemas.openxmlformats.org/markup-compatibility/2006">
          <mc:Choice Requires="x14">
            <control shapeId="42013" r:id="rId32" name="Check Box 29">
              <controlPr defaultSize="0" autoFill="0" autoLine="0" autoPict="0">
                <anchor moveWithCells="1">
                  <from>
                    <xdr:col>10</xdr:col>
                    <xdr:colOff>25400</xdr:colOff>
                    <xdr:row>47</xdr:row>
                    <xdr:rowOff>139700</xdr:rowOff>
                  </from>
                  <to>
                    <xdr:col>11</xdr:col>
                    <xdr:colOff>76200</xdr:colOff>
                    <xdr:row>49</xdr:row>
                    <xdr:rowOff>38100</xdr:rowOff>
                  </to>
                </anchor>
              </controlPr>
            </control>
          </mc:Choice>
        </mc:AlternateContent>
        <mc:AlternateContent xmlns:mc="http://schemas.openxmlformats.org/markup-compatibility/2006">
          <mc:Choice Requires="x14">
            <control shapeId="42014" r:id="rId33" name="Check Box 30">
              <controlPr defaultSize="0" autoFill="0" autoLine="0" autoPict="0">
                <anchor moveWithCells="1">
                  <from>
                    <xdr:col>12</xdr:col>
                    <xdr:colOff>25400</xdr:colOff>
                    <xdr:row>47</xdr:row>
                    <xdr:rowOff>139700</xdr:rowOff>
                  </from>
                  <to>
                    <xdr:col>13</xdr:col>
                    <xdr:colOff>76200</xdr:colOff>
                    <xdr:row>49</xdr:row>
                    <xdr:rowOff>38100</xdr:rowOff>
                  </to>
                </anchor>
              </controlPr>
            </control>
          </mc:Choice>
        </mc:AlternateContent>
        <mc:AlternateContent xmlns:mc="http://schemas.openxmlformats.org/markup-compatibility/2006">
          <mc:Choice Requires="x14">
            <control shapeId="42015" r:id="rId34" name="Check Box 31">
              <controlPr defaultSize="0" autoFill="0" autoLine="0" autoPict="0">
                <anchor moveWithCells="1">
                  <from>
                    <xdr:col>8</xdr:col>
                    <xdr:colOff>25400</xdr:colOff>
                    <xdr:row>49</xdr:row>
                    <xdr:rowOff>139700</xdr:rowOff>
                  </from>
                  <to>
                    <xdr:col>9</xdr:col>
                    <xdr:colOff>76200</xdr:colOff>
                    <xdr:row>51</xdr:row>
                    <xdr:rowOff>38100</xdr:rowOff>
                  </to>
                </anchor>
              </controlPr>
            </control>
          </mc:Choice>
        </mc:AlternateContent>
        <mc:AlternateContent xmlns:mc="http://schemas.openxmlformats.org/markup-compatibility/2006">
          <mc:Choice Requires="x14">
            <control shapeId="42016" r:id="rId35" name="Check Box 32">
              <controlPr defaultSize="0" autoFill="0" autoLine="0" autoPict="0">
                <anchor moveWithCells="1">
                  <from>
                    <xdr:col>10</xdr:col>
                    <xdr:colOff>25400</xdr:colOff>
                    <xdr:row>49</xdr:row>
                    <xdr:rowOff>139700</xdr:rowOff>
                  </from>
                  <to>
                    <xdr:col>11</xdr:col>
                    <xdr:colOff>76200</xdr:colOff>
                    <xdr:row>51</xdr:row>
                    <xdr:rowOff>38100</xdr:rowOff>
                  </to>
                </anchor>
              </controlPr>
            </control>
          </mc:Choice>
        </mc:AlternateContent>
        <mc:AlternateContent xmlns:mc="http://schemas.openxmlformats.org/markup-compatibility/2006">
          <mc:Choice Requires="x14">
            <control shapeId="42017" r:id="rId36" name="Check Box 33">
              <controlPr defaultSize="0" autoFill="0" autoLine="0" autoPict="0">
                <anchor moveWithCells="1">
                  <from>
                    <xdr:col>12</xdr:col>
                    <xdr:colOff>25400</xdr:colOff>
                    <xdr:row>49</xdr:row>
                    <xdr:rowOff>139700</xdr:rowOff>
                  </from>
                  <to>
                    <xdr:col>13</xdr:col>
                    <xdr:colOff>76200</xdr:colOff>
                    <xdr:row>51</xdr:row>
                    <xdr:rowOff>38100</xdr:rowOff>
                  </to>
                </anchor>
              </controlPr>
            </control>
          </mc:Choice>
        </mc:AlternateContent>
        <mc:AlternateContent xmlns:mc="http://schemas.openxmlformats.org/markup-compatibility/2006">
          <mc:Choice Requires="x14">
            <control shapeId="42018" r:id="rId37" name="Check Box 34">
              <controlPr defaultSize="0" autoFill="0" autoLine="0" autoPict="0">
                <anchor moveWithCells="1">
                  <from>
                    <xdr:col>8</xdr:col>
                    <xdr:colOff>25400</xdr:colOff>
                    <xdr:row>53</xdr:row>
                    <xdr:rowOff>139700</xdr:rowOff>
                  </from>
                  <to>
                    <xdr:col>9</xdr:col>
                    <xdr:colOff>76200</xdr:colOff>
                    <xdr:row>55</xdr:row>
                    <xdr:rowOff>38100</xdr:rowOff>
                  </to>
                </anchor>
              </controlPr>
            </control>
          </mc:Choice>
        </mc:AlternateContent>
        <mc:AlternateContent xmlns:mc="http://schemas.openxmlformats.org/markup-compatibility/2006">
          <mc:Choice Requires="x14">
            <control shapeId="42019" r:id="rId38" name="Check Box 35">
              <controlPr defaultSize="0" autoFill="0" autoLine="0" autoPict="0">
                <anchor moveWithCells="1">
                  <from>
                    <xdr:col>10</xdr:col>
                    <xdr:colOff>25400</xdr:colOff>
                    <xdr:row>53</xdr:row>
                    <xdr:rowOff>139700</xdr:rowOff>
                  </from>
                  <to>
                    <xdr:col>11</xdr:col>
                    <xdr:colOff>76200</xdr:colOff>
                    <xdr:row>55</xdr:row>
                    <xdr:rowOff>38100</xdr:rowOff>
                  </to>
                </anchor>
              </controlPr>
            </control>
          </mc:Choice>
        </mc:AlternateContent>
        <mc:AlternateContent xmlns:mc="http://schemas.openxmlformats.org/markup-compatibility/2006">
          <mc:Choice Requires="x14">
            <control shapeId="42020" r:id="rId39" name="Check Box 36">
              <controlPr defaultSize="0" autoFill="0" autoLine="0" autoPict="0">
                <anchor moveWithCells="1">
                  <from>
                    <xdr:col>12</xdr:col>
                    <xdr:colOff>25400</xdr:colOff>
                    <xdr:row>53</xdr:row>
                    <xdr:rowOff>139700</xdr:rowOff>
                  </from>
                  <to>
                    <xdr:col>13</xdr:col>
                    <xdr:colOff>76200</xdr:colOff>
                    <xdr:row>55</xdr:row>
                    <xdr:rowOff>38100</xdr:rowOff>
                  </to>
                </anchor>
              </controlPr>
            </control>
          </mc:Choice>
        </mc:AlternateContent>
        <mc:AlternateContent xmlns:mc="http://schemas.openxmlformats.org/markup-compatibility/2006">
          <mc:Choice Requires="x14">
            <control shapeId="42021" r:id="rId40" name="Check Box 37">
              <controlPr defaultSize="0" autoFill="0" autoLine="0" autoPict="0">
                <anchor moveWithCells="1">
                  <from>
                    <xdr:col>8</xdr:col>
                    <xdr:colOff>25400</xdr:colOff>
                    <xdr:row>64</xdr:row>
                    <xdr:rowOff>139700</xdr:rowOff>
                  </from>
                  <to>
                    <xdr:col>9</xdr:col>
                    <xdr:colOff>76200</xdr:colOff>
                    <xdr:row>66</xdr:row>
                    <xdr:rowOff>38100</xdr:rowOff>
                  </to>
                </anchor>
              </controlPr>
            </control>
          </mc:Choice>
        </mc:AlternateContent>
        <mc:AlternateContent xmlns:mc="http://schemas.openxmlformats.org/markup-compatibility/2006">
          <mc:Choice Requires="x14">
            <control shapeId="42022" r:id="rId41" name="Check Box 38">
              <controlPr defaultSize="0" autoFill="0" autoLine="0" autoPict="0">
                <anchor moveWithCells="1">
                  <from>
                    <xdr:col>10</xdr:col>
                    <xdr:colOff>25400</xdr:colOff>
                    <xdr:row>64</xdr:row>
                    <xdr:rowOff>139700</xdr:rowOff>
                  </from>
                  <to>
                    <xdr:col>11</xdr:col>
                    <xdr:colOff>76200</xdr:colOff>
                    <xdr:row>66</xdr:row>
                    <xdr:rowOff>38100</xdr:rowOff>
                  </to>
                </anchor>
              </controlPr>
            </control>
          </mc:Choice>
        </mc:AlternateContent>
        <mc:AlternateContent xmlns:mc="http://schemas.openxmlformats.org/markup-compatibility/2006">
          <mc:Choice Requires="x14">
            <control shapeId="42023" r:id="rId42" name="Check Box 39">
              <controlPr defaultSize="0" autoFill="0" autoLine="0" autoPict="0">
                <anchor moveWithCells="1">
                  <from>
                    <xdr:col>12</xdr:col>
                    <xdr:colOff>25400</xdr:colOff>
                    <xdr:row>64</xdr:row>
                    <xdr:rowOff>139700</xdr:rowOff>
                  </from>
                  <to>
                    <xdr:col>13</xdr:col>
                    <xdr:colOff>76200</xdr:colOff>
                    <xdr:row>66</xdr:row>
                    <xdr:rowOff>38100</xdr:rowOff>
                  </to>
                </anchor>
              </controlPr>
            </control>
          </mc:Choice>
        </mc:AlternateContent>
        <mc:AlternateContent xmlns:mc="http://schemas.openxmlformats.org/markup-compatibility/2006">
          <mc:Choice Requires="x14">
            <control shapeId="42024" r:id="rId43" name="Check Box 40">
              <controlPr defaultSize="0" autoFill="0" autoLine="0" autoPict="0">
                <anchor moveWithCells="1">
                  <from>
                    <xdr:col>8</xdr:col>
                    <xdr:colOff>25400</xdr:colOff>
                    <xdr:row>66</xdr:row>
                    <xdr:rowOff>139700</xdr:rowOff>
                  </from>
                  <to>
                    <xdr:col>9</xdr:col>
                    <xdr:colOff>76200</xdr:colOff>
                    <xdr:row>68</xdr:row>
                    <xdr:rowOff>38100</xdr:rowOff>
                  </to>
                </anchor>
              </controlPr>
            </control>
          </mc:Choice>
        </mc:AlternateContent>
        <mc:AlternateContent xmlns:mc="http://schemas.openxmlformats.org/markup-compatibility/2006">
          <mc:Choice Requires="x14">
            <control shapeId="42025" r:id="rId44" name="Check Box 41">
              <controlPr defaultSize="0" autoFill="0" autoLine="0" autoPict="0">
                <anchor moveWithCells="1">
                  <from>
                    <xdr:col>10</xdr:col>
                    <xdr:colOff>25400</xdr:colOff>
                    <xdr:row>66</xdr:row>
                    <xdr:rowOff>139700</xdr:rowOff>
                  </from>
                  <to>
                    <xdr:col>11</xdr:col>
                    <xdr:colOff>76200</xdr:colOff>
                    <xdr:row>68</xdr:row>
                    <xdr:rowOff>38100</xdr:rowOff>
                  </to>
                </anchor>
              </controlPr>
            </control>
          </mc:Choice>
        </mc:AlternateContent>
        <mc:AlternateContent xmlns:mc="http://schemas.openxmlformats.org/markup-compatibility/2006">
          <mc:Choice Requires="x14">
            <control shapeId="42026" r:id="rId45" name="Check Box 42">
              <controlPr defaultSize="0" autoFill="0" autoLine="0" autoPict="0">
                <anchor moveWithCells="1">
                  <from>
                    <xdr:col>12</xdr:col>
                    <xdr:colOff>25400</xdr:colOff>
                    <xdr:row>66</xdr:row>
                    <xdr:rowOff>139700</xdr:rowOff>
                  </from>
                  <to>
                    <xdr:col>13</xdr:col>
                    <xdr:colOff>76200</xdr:colOff>
                    <xdr:row>68</xdr:row>
                    <xdr:rowOff>38100</xdr:rowOff>
                  </to>
                </anchor>
              </controlPr>
            </control>
          </mc:Choice>
        </mc:AlternateContent>
        <mc:AlternateContent xmlns:mc="http://schemas.openxmlformats.org/markup-compatibility/2006">
          <mc:Choice Requires="x14">
            <control shapeId="42027" r:id="rId46" name="Check Box 43">
              <controlPr defaultSize="0" autoFill="0" autoLine="0" autoPict="0">
                <anchor moveWithCells="1">
                  <from>
                    <xdr:col>8</xdr:col>
                    <xdr:colOff>25400</xdr:colOff>
                    <xdr:row>68</xdr:row>
                    <xdr:rowOff>12700</xdr:rowOff>
                  </from>
                  <to>
                    <xdr:col>9</xdr:col>
                    <xdr:colOff>76200</xdr:colOff>
                    <xdr:row>70</xdr:row>
                    <xdr:rowOff>139700</xdr:rowOff>
                  </to>
                </anchor>
              </controlPr>
            </control>
          </mc:Choice>
        </mc:AlternateContent>
        <mc:AlternateContent xmlns:mc="http://schemas.openxmlformats.org/markup-compatibility/2006">
          <mc:Choice Requires="x14">
            <control shapeId="42028" r:id="rId47" name="Check Box 44">
              <controlPr defaultSize="0" autoFill="0" autoLine="0" autoPict="0">
                <anchor moveWithCells="1">
                  <from>
                    <xdr:col>10</xdr:col>
                    <xdr:colOff>25400</xdr:colOff>
                    <xdr:row>68</xdr:row>
                    <xdr:rowOff>76200</xdr:rowOff>
                  </from>
                  <to>
                    <xdr:col>11</xdr:col>
                    <xdr:colOff>76200</xdr:colOff>
                    <xdr:row>70</xdr:row>
                    <xdr:rowOff>101600</xdr:rowOff>
                  </to>
                </anchor>
              </controlPr>
            </control>
          </mc:Choice>
        </mc:AlternateContent>
        <mc:AlternateContent xmlns:mc="http://schemas.openxmlformats.org/markup-compatibility/2006">
          <mc:Choice Requires="x14">
            <control shapeId="42029" r:id="rId48" name="Check Box 45">
              <controlPr defaultSize="0" autoFill="0" autoLine="0" autoPict="0">
                <anchor moveWithCells="1">
                  <from>
                    <xdr:col>12</xdr:col>
                    <xdr:colOff>25400</xdr:colOff>
                    <xdr:row>68</xdr:row>
                    <xdr:rowOff>63500</xdr:rowOff>
                  </from>
                  <to>
                    <xdr:col>13</xdr:col>
                    <xdr:colOff>76200</xdr:colOff>
                    <xdr:row>70</xdr:row>
                    <xdr:rowOff>101600</xdr:rowOff>
                  </to>
                </anchor>
              </controlPr>
            </control>
          </mc:Choice>
        </mc:AlternateContent>
        <mc:AlternateContent xmlns:mc="http://schemas.openxmlformats.org/markup-compatibility/2006">
          <mc:Choice Requires="x14">
            <control shapeId="42030" r:id="rId49" name="Check Box 46">
              <controlPr defaultSize="0" autoFill="0" autoLine="0" autoPict="0">
                <anchor moveWithCells="1">
                  <from>
                    <xdr:col>8</xdr:col>
                    <xdr:colOff>25400</xdr:colOff>
                    <xdr:row>71</xdr:row>
                    <xdr:rowOff>139700</xdr:rowOff>
                  </from>
                  <to>
                    <xdr:col>9</xdr:col>
                    <xdr:colOff>76200</xdr:colOff>
                    <xdr:row>73</xdr:row>
                    <xdr:rowOff>38100</xdr:rowOff>
                  </to>
                </anchor>
              </controlPr>
            </control>
          </mc:Choice>
        </mc:AlternateContent>
        <mc:AlternateContent xmlns:mc="http://schemas.openxmlformats.org/markup-compatibility/2006">
          <mc:Choice Requires="x14">
            <control shapeId="42031" r:id="rId50" name="Check Box 47">
              <controlPr defaultSize="0" autoFill="0" autoLine="0" autoPict="0">
                <anchor moveWithCells="1">
                  <from>
                    <xdr:col>10</xdr:col>
                    <xdr:colOff>25400</xdr:colOff>
                    <xdr:row>71</xdr:row>
                    <xdr:rowOff>139700</xdr:rowOff>
                  </from>
                  <to>
                    <xdr:col>11</xdr:col>
                    <xdr:colOff>76200</xdr:colOff>
                    <xdr:row>73</xdr:row>
                    <xdr:rowOff>38100</xdr:rowOff>
                  </to>
                </anchor>
              </controlPr>
            </control>
          </mc:Choice>
        </mc:AlternateContent>
        <mc:AlternateContent xmlns:mc="http://schemas.openxmlformats.org/markup-compatibility/2006">
          <mc:Choice Requires="x14">
            <control shapeId="42032" r:id="rId51" name="Check Box 48">
              <controlPr defaultSize="0" autoFill="0" autoLine="0" autoPict="0">
                <anchor moveWithCells="1">
                  <from>
                    <xdr:col>12</xdr:col>
                    <xdr:colOff>25400</xdr:colOff>
                    <xdr:row>71</xdr:row>
                    <xdr:rowOff>139700</xdr:rowOff>
                  </from>
                  <to>
                    <xdr:col>13</xdr:col>
                    <xdr:colOff>76200</xdr:colOff>
                    <xdr:row>73</xdr:row>
                    <xdr:rowOff>38100</xdr:rowOff>
                  </to>
                </anchor>
              </controlPr>
            </control>
          </mc:Choice>
        </mc:AlternateContent>
        <mc:AlternateContent xmlns:mc="http://schemas.openxmlformats.org/markup-compatibility/2006">
          <mc:Choice Requires="x14">
            <control shapeId="42033" r:id="rId52" name="Check Box 49">
              <controlPr defaultSize="0" autoFill="0" autoLine="0" autoPict="0">
                <anchor moveWithCells="1">
                  <from>
                    <xdr:col>8</xdr:col>
                    <xdr:colOff>25400</xdr:colOff>
                    <xdr:row>73</xdr:row>
                    <xdr:rowOff>139700</xdr:rowOff>
                  </from>
                  <to>
                    <xdr:col>9</xdr:col>
                    <xdr:colOff>76200</xdr:colOff>
                    <xdr:row>75</xdr:row>
                    <xdr:rowOff>38100</xdr:rowOff>
                  </to>
                </anchor>
              </controlPr>
            </control>
          </mc:Choice>
        </mc:AlternateContent>
        <mc:AlternateContent xmlns:mc="http://schemas.openxmlformats.org/markup-compatibility/2006">
          <mc:Choice Requires="x14">
            <control shapeId="42034" r:id="rId53" name="Check Box 50">
              <controlPr defaultSize="0" autoFill="0" autoLine="0" autoPict="0">
                <anchor moveWithCells="1">
                  <from>
                    <xdr:col>10</xdr:col>
                    <xdr:colOff>25400</xdr:colOff>
                    <xdr:row>73</xdr:row>
                    <xdr:rowOff>139700</xdr:rowOff>
                  </from>
                  <to>
                    <xdr:col>11</xdr:col>
                    <xdr:colOff>76200</xdr:colOff>
                    <xdr:row>75</xdr:row>
                    <xdr:rowOff>38100</xdr:rowOff>
                  </to>
                </anchor>
              </controlPr>
            </control>
          </mc:Choice>
        </mc:AlternateContent>
        <mc:AlternateContent xmlns:mc="http://schemas.openxmlformats.org/markup-compatibility/2006">
          <mc:Choice Requires="x14">
            <control shapeId="42035" r:id="rId54" name="Check Box 51">
              <controlPr defaultSize="0" autoFill="0" autoLine="0" autoPict="0">
                <anchor moveWithCells="1">
                  <from>
                    <xdr:col>12</xdr:col>
                    <xdr:colOff>25400</xdr:colOff>
                    <xdr:row>73</xdr:row>
                    <xdr:rowOff>139700</xdr:rowOff>
                  </from>
                  <to>
                    <xdr:col>13</xdr:col>
                    <xdr:colOff>76200</xdr:colOff>
                    <xdr:row>75</xdr:row>
                    <xdr:rowOff>38100</xdr:rowOff>
                  </to>
                </anchor>
              </controlPr>
            </control>
          </mc:Choice>
        </mc:AlternateContent>
        <mc:AlternateContent xmlns:mc="http://schemas.openxmlformats.org/markup-compatibility/2006">
          <mc:Choice Requires="x14">
            <control shapeId="42036" r:id="rId55" name="Check Box 52">
              <controlPr defaultSize="0" autoFill="0" autoLine="0" autoPict="0">
                <anchor moveWithCells="1">
                  <from>
                    <xdr:col>8</xdr:col>
                    <xdr:colOff>25400</xdr:colOff>
                    <xdr:row>75</xdr:row>
                    <xdr:rowOff>139700</xdr:rowOff>
                  </from>
                  <to>
                    <xdr:col>9</xdr:col>
                    <xdr:colOff>76200</xdr:colOff>
                    <xdr:row>77</xdr:row>
                    <xdr:rowOff>38100</xdr:rowOff>
                  </to>
                </anchor>
              </controlPr>
            </control>
          </mc:Choice>
        </mc:AlternateContent>
        <mc:AlternateContent xmlns:mc="http://schemas.openxmlformats.org/markup-compatibility/2006">
          <mc:Choice Requires="x14">
            <control shapeId="42037" r:id="rId56" name="Check Box 53">
              <controlPr defaultSize="0" autoFill="0" autoLine="0" autoPict="0">
                <anchor moveWithCells="1">
                  <from>
                    <xdr:col>10</xdr:col>
                    <xdr:colOff>25400</xdr:colOff>
                    <xdr:row>75</xdr:row>
                    <xdr:rowOff>139700</xdr:rowOff>
                  </from>
                  <to>
                    <xdr:col>11</xdr:col>
                    <xdr:colOff>76200</xdr:colOff>
                    <xdr:row>77</xdr:row>
                    <xdr:rowOff>38100</xdr:rowOff>
                  </to>
                </anchor>
              </controlPr>
            </control>
          </mc:Choice>
        </mc:AlternateContent>
        <mc:AlternateContent xmlns:mc="http://schemas.openxmlformats.org/markup-compatibility/2006">
          <mc:Choice Requires="x14">
            <control shapeId="42038" r:id="rId57" name="Check Box 54">
              <controlPr defaultSize="0" autoFill="0" autoLine="0" autoPict="0">
                <anchor moveWithCells="1">
                  <from>
                    <xdr:col>12</xdr:col>
                    <xdr:colOff>25400</xdr:colOff>
                    <xdr:row>75</xdr:row>
                    <xdr:rowOff>139700</xdr:rowOff>
                  </from>
                  <to>
                    <xdr:col>13</xdr:col>
                    <xdr:colOff>76200</xdr:colOff>
                    <xdr:row>77</xdr:row>
                    <xdr:rowOff>38100</xdr:rowOff>
                  </to>
                </anchor>
              </controlPr>
            </control>
          </mc:Choice>
        </mc:AlternateContent>
        <mc:AlternateContent xmlns:mc="http://schemas.openxmlformats.org/markup-compatibility/2006">
          <mc:Choice Requires="x14">
            <control shapeId="42039" r:id="rId58" name="Check Box 55">
              <controlPr defaultSize="0" autoFill="0" autoLine="0" autoPict="0">
                <anchor moveWithCells="1">
                  <from>
                    <xdr:col>8</xdr:col>
                    <xdr:colOff>38100</xdr:colOff>
                    <xdr:row>79</xdr:row>
                    <xdr:rowOff>139700</xdr:rowOff>
                  </from>
                  <to>
                    <xdr:col>9</xdr:col>
                    <xdr:colOff>101600</xdr:colOff>
                    <xdr:row>81</xdr:row>
                    <xdr:rowOff>38100</xdr:rowOff>
                  </to>
                </anchor>
              </controlPr>
            </control>
          </mc:Choice>
        </mc:AlternateContent>
        <mc:AlternateContent xmlns:mc="http://schemas.openxmlformats.org/markup-compatibility/2006">
          <mc:Choice Requires="x14">
            <control shapeId="42040" r:id="rId59" name="Check Box 56">
              <controlPr defaultSize="0" autoFill="0" autoLine="0" autoPict="0">
                <anchor moveWithCells="1">
                  <from>
                    <xdr:col>10</xdr:col>
                    <xdr:colOff>38100</xdr:colOff>
                    <xdr:row>79</xdr:row>
                    <xdr:rowOff>139700</xdr:rowOff>
                  </from>
                  <to>
                    <xdr:col>11</xdr:col>
                    <xdr:colOff>101600</xdr:colOff>
                    <xdr:row>81</xdr:row>
                    <xdr:rowOff>38100</xdr:rowOff>
                  </to>
                </anchor>
              </controlPr>
            </control>
          </mc:Choice>
        </mc:AlternateContent>
        <mc:AlternateContent xmlns:mc="http://schemas.openxmlformats.org/markup-compatibility/2006">
          <mc:Choice Requires="x14">
            <control shapeId="42041" r:id="rId60" name="Check Box 57">
              <controlPr defaultSize="0" autoFill="0" autoLine="0" autoPict="0">
                <anchor moveWithCells="1">
                  <from>
                    <xdr:col>12</xdr:col>
                    <xdr:colOff>25400</xdr:colOff>
                    <xdr:row>79</xdr:row>
                    <xdr:rowOff>139700</xdr:rowOff>
                  </from>
                  <to>
                    <xdr:col>13</xdr:col>
                    <xdr:colOff>76200</xdr:colOff>
                    <xdr:row>81</xdr:row>
                    <xdr:rowOff>25400</xdr:rowOff>
                  </to>
                </anchor>
              </controlPr>
            </control>
          </mc:Choice>
        </mc:AlternateContent>
        <mc:AlternateContent xmlns:mc="http://schemas.openxmlformats.org/markup-compatibility/2006">
          <mc:Choice Requires="x14">
            <control shapeId="42042" r:id="rId61" name="Check Box 58">
              <controlPr defaultSize="0" autoFill="0" autoLine="0" autoPict="0">
                <anchor moveWithCells="1">
                  <from>
                    <xdr:col>8</xdr:col>
                    <xdr:colOff>25400</xdr:colOff>
                    <xdr:row>81</xdr:row>
                    <xdr:rowOff>139700</xdr:rowOff>
                  </from>
                  <to>
                    <xdr:col>9</xdr:col>
                    <xdr:colOff>76200</xdr:colOff>
                    <xdr:row>83</xdr:row>
                    <xdr:rowOff>38100</xdr:rowOff>
                  </to>
                </anchor>
              </controlPr>
            </control>
          </mc:Choice>
        </mc:AlternateContent>
        <mc:AlternateContent xmlns:mc="http://schemas.openxmlformats.org/markup-compatibility/2006">
          <mc:Choice Requires="x14">
            <control shapeId="42043" r:id="rId62" name="Check Box 59">
              <controlPr defaultSize="0" autoFill="0" autoLine="0" autoPict="0">
                <anchor moveWithCells="1">
                  <from>
                    <xdr:col>10</xdr:col>
                    <xdr:colOff>25400</xdr:colOff>
                    <xdr:row>81</xdr:row>
                    <xdr:rowOff>139700</xdr:rowOff>
                  </from>
                  <to>
                    <xdr:col>11</xdr:col>
                    <xdr:colOff>76200</xdr:colOff>
                    <xdr:row>83</xdr:row>
                    <xdr:rowOff>38100</xdr:rowOff>
                  </to>
                </anchor>
              </controlPr>
            </control>
          </mc:Choice>
        </mc:AlternateContent>
        <mc:AlternateContent xmlns:mc="http://schemas.openxmlformats.org/markup-compatibility/2006">
          <mc:Choice Requires="x14">
            <control shapeId="42044" r:id="rId63" name="Check Box 60">
              <controlPr defaultSize="0" autoFill="0" autoLine="0" autoPict="0">
                <anchor moveWithCells="1">
                  <from>
                    <xdr:col>12</xdr:col>
                    <xdr:colOff>25400</xdr:colOff>
                    <xdr:row>81</xdr:row>
                    <xdr:rowOff>139700</xdr:rowOff>
                  </from>
                  <to>
                    <xdr:col>13</xdr:col>
                    <xdr:colOff>76200</xdr:colOff>
                    <xdr:row>83</xdr:row>
                    <xdr:rowOff>38100</xdr:rowOff>
                  </to>
                </anchor>
              </controlPr>
            </control>
          </mc:Choice>
        </mc:AlternateContent>
        <mc:AlternateContent xmlns:mc="http://schemas.openxmlformats.org/markup-compatibility/2006">
          <mc:Choice Requires="x14">
            <control shapeId="42045" r:id="rId64" name="Check Box 61">
              <controlPr defaultSize="0" autoFill="0" autoLine="0" autoPict="0">
                <anchor moveWithCells="1">
                  <from>
                    <xdr:col>8</xdr:col>
                    <xdr:colOff>25400</xdr:colOff>
                    <xdr:row>83</xdr:row>
                    <xdr:rowOff>139700</xdr:rowOff>
                  </from>
                  <to>
                    <xdr:col>9</xdr:col>
                    <xdr:colOff>76200</xdr:colOff>
                    <xdr:row>85</xdr:row>
                    <xdr:rowOff>38100</xdr:rowOff>
                  </to>
                </anchor>
              </controlPr>
            </control>
          </mc:Choice>
        </mc:AlternateContent>
        <mc:AlternateContent xmlns:mc="http://schemas.openxmlformats.org/markup-compatibility/2006">
          <mc:Choice Requires="x14">
            <control shapeId="42046" r:id="rId65" name="Check Box 62">
              <controlPr defaultSize="0" autoFill="0" autoLine="0" autoPict="0">
                <anchor moveWithCells="1">
                  <from>
                    <xdr:col>10</xdr:col>
                    <xdr:colOff>25400</xdr:colOff>
                    <xdr:row>83</xdr:row>
                    <xdr:rowOff>139700</xdr:rowOff>
                  </from>
                  <to>
                    <xdr:col>11</xdr:col>
                    <xdr:colOff>76200</xdr:colOff>
                    <xdr:row>85</xdr:row>
                    <xdr:rowOff>38100</xdr:rowOff>
                  </to>
                </anchor>
              </controlPr>
            </control>
          </mc:Choice>
        </mc:AlternateContent>
        <mc:AlternateContent xmlns:mc="http://schemas.openxmlformats.org/markup-compatibility/2006">
          <mc:Choice Requires="x14">
            <control shapeId="42047" r:id="rId66" name="Check Box 63">
              <controlPr defaultSize="0" autoFill="0" autoLine="0" autoPict="0">
                <anchor moveWithCells="1">
                  <from>
                    <xdr:col>12</xdr:col>
                    <xdr:colOff>25400</xdr:colOff>
                    <xdr:row>83</xdr:row>
                    <xdr:rowOff>139700</xdr:rowOff>
                  </from>
                  <to>
                    <xdr:col>13</xdr:col>
                    <xdr:colOff>76200</xdr:colOff>
                    <xdr:row>85</xdr:row>
                    <xdr:rowOff>38100</xdr:rowOff>
                  </to>
                </anchor>
              </controlPr>
            </control>
          </mc:Choice>
        </mc:AlternateContent>
        <mc:AlternateContent xmlns:mc="http://schemas.openxmlformats.org/markup-compatibility/2006">
          <mc:Choice Requires="x14">
            <control shapeId="42048" r:id="rId67" name="Check Box 64">
              <controlPr defaultSize="0" autoFill="0" autoLine="0" autoPict="0">
                <anchor moveWithCells="1">
                  <from>
                    <xdr:col>8</xdr:col>
                    <xdr:colOff>25400</xdr:colOff>
                    <xdr:row>86</xdr:row>
                    <xdr:rowOff>139700</xdr:rowOff>
                  </from>
                  <to>
                    <xdr:col>9</xdr:col>
                    <xdr:colOff>76200</xdr:colOff>
                    <xdr:row>88</xdr:row>
                    <xdr:rowOff>38100</xdr:rowOff>
                  </to>
                </anchor>
              </controlPr>
            </control>
          </mc:Choice>
        </mc:AlternateContent>
        <mc:AlternateContent xmlns:mc="http://schemas.openxmlformats.org/markup-compatibility/2006">
          <mc:Choice Requires="x14">
            <control shapeId="42049" r:id="rId68" name="Check Box 65">
              <controlPr defaultSize="0" autoFill="0" autoLine="0" autoPict="0">
                <anchor moveWithCells="1">
                  <from>
                    <xdr:col>10</xdr:col>
                    <xdr:colOff>25400</xdr:colOff>
                    <xdr:row>86</xdr:row>
                    <xdr:rowOff>139700</xdr:rowOff>
                  </from>
                  <to>
                    <xdr:col>11</xdr:col>
                    <xdr:colOff>76200</xdr:colOff>
                    <xdr:row>88</xdr:row>
                    <xdr:rowOff>38100</xdr:rowOff>
                  </to>
                </anchor>
              </controlPr>
            </control>
          </mc:Choice>
        </mc:AlternateContent>
        <mc:AlternateContent xmlns:mc="http://schemas.openxmlformats.org/markup-compatibility/2006">
          <mc:Choice Requires="x14">
            <control shapeId="42050" r:id="rId69" name="Check Box 66">
              <controlPr defaultSize="0" autoFill="0" autoLine="0" autoPict="0">
                <anchor moveWithCells="1">
                  <from>
                    <xdr:col>12</xdr:col>
                    <xdr:colOff>25400</xdr:colOff>
                    <xdr:row>86</xdr:row>
                    <xdr:rowOff>139700</xdr:rowOff>
                  </from>
                  <to>
                    <xdr:col>13</xdr:col>
                    <xdr:colOff>76200</xdr:colOff>
                    <xdr:row>88</xdr:row>
                    <xdr:rowOff>38100</xdr:rowOff>
                  </to>
                </anchor>
              </controlPr>
            </control>
          </mc:Choice>
        </mc:AlternateContent>
        <mc:AlternateContent xmlns:mc="http://schemas.openxmlformats.org/markup-compatibility/2006">
          <mc:Choice Requires="x14">
            <control shapeId="42051" r:id="rId70" name="Check Box 67">
              <controlPr defaultSize="0" autoFill="0" autoLine="0" autoPict="0">
                <anchor moveWithCells="1">
                  <from>
                    <xdr:col>8</xdr:col>
                    <xdr:colOff>25400</xdr:colOff>
                    <xdr:row>88</xdr:row>
                    <xdr:rowOff>139700</xdr:rowOff>
                  </from>
                  <to>
                    <xdr:col>9</xdr:col>
                    <xdr:colOff>76200</xdr:colOff>
                    <xdr:row>90</xdr:row>
                    <xdr:rowOff>38100</xdr:rowOff>
                  </to>
                </anchor>
              </controlPr>
            </control>
          </mc:Choice>
        </mc:AlternateContent>
        <mc:AlternateContent xmlns:mc="http://schemas.openxmlformats.org/markup-compatibility/2006">
          <mc:Choice Requires="x14">
            <control shapeId="42052" r:id="rId71" name="Check Box 68">
              <controlPr defaultSize="0" autoFill="0" autoLine="0" autoPict="0">
                <anchor moveWithCells="1">
                  <from>
                    <xdr:col>10</xdr:col>
                    <xdr:colOff>25400</xdr:colOff>
                    <xdr:row>88</xdr:row>
                    <xdr:rowOff>139700</xdr:rowOff>
                  </from>
                  <to>
                    <xdr:col>11</xdr:col>
                    <xdr:colOff>76200</xdr:colOff>
                    <xdr:row>90</xdr:row>
                    <xdr:rowOff>38100</xdr:rowOff>
                  </to>
                </anchor>
              </controlPr>
            </control>
          </mc:Choice>
        </mc:AlternateContent>
        <mc:AlternateContent xmlns:mc="http://schemas.openxmlformats.org/markup-compatibility/2006">
          <mc:Choice Requires="x14">
            <control shapeId="42053" r:id="rId72" name="Check Box 69">
              <controlPr defaultSize="0" autoFill="0" autoLine="0" autoPict="0">
                <anchor moveWithCells="1">
                  <from>
                    <xdr:col>12</xdr:col>
                    <xdr:colOff>25400</xdr:colOff>
                    <xdr:row>88</xdr:row>
                    <xdr:rowOff>139700</xdr:rowOff>
                  </from>
                  <to>
                    <xdr:col>13</xdr:col>
                    <xdr:colOff>76200</xdr:colOff>
                    <xdr:row>90</xdr:row>
                    <xdr:rowOff>38100</xdr:rowOff>
                  </to>
                </anchor>
              </controlPr>
            </control>
          </mc:Choice>
        </mc:AlternateContent>
        <mc:AlternateContent xmlns:mc="http://schemas.openxmlformats.org/markup-compatibility/2006">
          <mc:Choice Requires="x14">
            <control shapeId="42054" r:id="rId73" name="Check Box 70">
              <controlPr defaultSize="0" autoFill="0" autoLine="0" autoPict="0">
                <anchor moveWithCells="1">
                  <from>
                    <xdr:col>8</xdr:col>
                    <xdr:colOff>25400</xdr:colOff>
                    <xdr:row>90</xdr:row>
                    <xdr:rowOff>139700</xdr:rowOff>
                  </from>
                  <to>
                    <xdr:col>9</xdr:col>
                    <xdr:colOff>76200</xdr:colOff>
                    <xdr:row>92</xdr:row>
                    <xdr:rowOff>38100</xdr:rowOff>
                  </to>
                </anchor>
              </controlPr>
            </control>
          </mc:Choice>
        </mc:AlternateContent>
        <mc:AlternateContent xmlns:mc="http://schemas.openxmlformats.org/markup-compatibility/2006">
          <mc:Choice Requires="x14">
            <control shapeId="42055" r:id="rId74" name="Check Box 71">
              <controlPr defaultSize="0" autoFill="0" autoLine="0" autoPict="0">
                <anchor moveWithCells="1">
                  <from>
                    <xdr:col>10</xdr:col>
                    <xdr:colOff>25400</xdr:colOff>
                    <xdr:row>90</xdr:row>
                    <xdr:rowOff>139700</xdr:rowOff>
                  </from>
                  <to>
                    <xdr:col>11</xdr:col>
                    <xdr:colOff>76200</xdr:colOff>
                    <xdr:row>92</xdr:row>
                    <xdr:rowOff>38100</xdr:rowOff>
                  </to>
                </anchor>
              </controlPr>
            </control>
          </mc:Choice>
        </mc:AlternateContent>
        <mc:AlternateContent xmlns:mc="http://schemas.openxmlformats.org/markup-compatibility/2006">
          <mc:Choice Requires="x14">
            <control shapeId="42056" r:id="rId75" name="Check Box 72">
              <controlPr defaultSize="0" autoFill="0" autoLine="0" autoPict="0">
                <anchor moveWithCells="1">
                  <from>
                    <xdr:col>12</xdr:col>
                    <xdr:colOff>25400</xdr:colOff>
                    <xdr:row>90</xdr:row>
                    <xdr:rowOff>139700</xdr:rowOff>
                  </from>
                  <to>
                    <xdr:col>13</xdr:col>
                    <xdr:colOff>76200</xdr:colOff>
                    <xdr:row>92</xdr:row>
                    <xdr:rowOff>38100</xdr:rowOff>
                  </to>
                </anchor>
              </controlPr>
            </control>
          </mc:Choice>
        </mc:AlternateContent>
        <mc:AlternateContent xmlns:mc="http://schemas.openxmlformats.org/markup-compatibility/2006">
          <mc:Choice Requires="x14">
            <control shapeId="42057" r:id="rId76" name="Check Box 73">
              <controlPr defaultSize="0" autoFill="0" autoLine="0" autoPict="0">
                <anchor moveWithCells="1">
                  <from>
                    <xdr:col>8</xdr:col>
                    <xdr:colOff>25400</xdr:colOff>
                    <xdr:row>92</xdr:row>
                    <xdr:rowOff>139700</xdr:rowOff>
                  </from>
                  <to>
                    <xdr:col>9</xdr:col>
                    <xdr:colOff>76200</xdr:colOff>
                    <xdr:row>94</xdr:row>
                    <xdr:rowOff>38100</xdr:rowOff>
                  </to>
                </anchor>
              </controlPr>
            </control>
          </mc:Choice>
        </mc:AlternateContent>
        <mc:AlternateContent xmlns:mc="http://schemas.openxmlformats.org/markup-compatibility/2006">
          <mc:Choice Requires="x14">
            <control shapeId="42058" r:id="rId77" name="Check Box 74">
              <controlPr defaultSize="0" autoFill="0" autoLine="0" autoPict="0">
                <anchor moveWithCells="1">
                  <from>
                    <xdr:col>10</xdr:col>
                    <xdr:colOff>25400</xdr:colOff>
                    <xdr:row>92</xdr:row>
                    <xdr:rowOff>139700</xdr:rowOff>
                  </from>
                  <to>
                    <xdr:col>11</xdr:col>
                    <xdr:colOff>76200</xdr:colOff>
                    <xdr:row>94</xdr:row>
                    <xdr:rowOff>38100</xdr:rowOff>
                  </to>
                </anchor>
              </controlPr>
            </control>
          </mc:Choice>
        </mc:AlternateContent>
        <mc:AlternateContent xmlns:mc="http://schemas.openxmlformats.org/markup-compatibility/2006">
          <mc:Choice Requires="x14">
            <control shapeId="42059" r:id="rId78" name="Check Box 75">
              <controlPr defaultSize="0" autoFill="0" autoLine="0" autoPict="0">
                <anchor moveWithCells="1">
                  <from>
                    <xdr:col>12</xdr:col>
                    <xdr:colOff>25400</xdr:colOff>
                    <xdr:row>92</xdr:row>
                    <xdr:rowOff>139700</xdr:rowOff>
                  </from>
                  <to>
                    <xdr:col>13</xdr:col>
                    <xdr:colOff>76200</xdr:colOff>
                    <xdr:row>94</xdr:row>
                    <xdr:rowOff>38100</xdr:rowOff>
                  </to>
                </anchor>
              </controlPr>
            </control>
          </mc:Choice>
        </mc:AlternateContent>
        <mc:AlternateContent xmlns:mc="http://schemas.openxmlformats.org/markup-compatibility/2006">
          <mc:Choice Requires="x14">
            <control shapeId="42060" r:id="rId79" name="Check Box 76">
              <controlPr defaultSize="0" autoFill="0" autoLine="0" autoPict="0">
                <anchor moveWithCells="1">
                  <from>
                    <xdr:col>8</xdr:col>
                    <xdr:colOff>25400</xdr:colOff>
                    <xdr:row>94</xdr:row>
                    <xdr:rowOff>139700</xdr:rowOff>
                  </from>
                  <to>
                    <xdr:col>9</xdr:col>
                    <xdr:colOff>76200</xdr:colOff>
                    <xdr:row>96</xdr:row>
                    <xdr:rowOff>38100</xdr:rowOff>
                  </to>
                </anchor>
              </controlPr>
            </control>
          </mc:Choice>
        </mc:AlternateContent>
        <mc:AlternateContent xmlns:mc="http://schemas.openxmlformats.org/markup-compatibility/2006">
          <mc:Choice Requires="x14">
            <control shapeId="42061" r:id="rId80" name="Check Box 77">
              <controlPr defaultSize="0" autoFill="0" autoLine="0" autoPict="0">
                <anchor moveWithCells="1">
                  <from>
                    <xdr:col>10</xdr:col>
                    <xdr:colOff>25400</xdr:colOff>
                    <xdr:row>94</xdr:row>
                    <xdr:rowOff>139700</xdr:rowOff>
                  </from>
                  <to>
                    <xdr:col>11</xdr:col>
                    <xdr:colOff>76200</xdr:colOff>
                    <xdr:row>96</xdr:row>
                    <xdr:rowOff>38100</xdr:rowOff>
                  </to>
                </anchor>
              </controlPr>
            </control>
          </mc:Choice>
        </mc:AlternateContent>
        <mc:AlternateContent xmlns:mc="http://schemas.openxmlformats.org/markup-compatibility/2006">
          <mc:Choice Requires="x14">
            <control shapeId="42062" r:id="rId81" name="Check Box 78">
              <controlPr defaultSize="0" autoFill="0" autoLine="0" autoPict="0">
                <anchor moveWithCells="1">
                  <from>
                    <xdr:col>12</xdr:col>
                    <xdr:colOff>25400</xdr:colOff>
                    <xdr:row>94</xdr:row>
                    <xdr:rowOff>139700</xdr:rowOff>
                  </from>
                  <to>
                    <xdr:col>13</xdr:col>
                    <xdr:colOff>76200</xdr:colOff>
                    <xdr:row>96</xdr:row>
                    <xdr:rowOff>38100</xdr:rowOff>
                  </to>
                </anchor>
              </controlPr>
            </control>
          </mc:Choice>
        </mc:AlternateContent>
        <mc:AlternateContent xmlns:mc="http://schemas.openxmlformats.org/markup-compatibility/2006">
          <mc:Choice Requires="x14">
            <control shapeId="42063" r:id="rId82" name="Check Box 79">
              <controlPr defaultSize="0" autoFill="0" autoLine="0" autoPict="0">
                <anchor moveWithCells="1">
                  <from>
                    <xdr:col>8</xdr:col>
                    <xdr:colOff>25400</xdr:colOff>
                    <xdr:row>96</xdr:row>
                    <xdr:rowOff>139700</xdr:rowOff>
                  </from>
                  <to>
                    <xdr:col>9</xdr:col>
                    <xdr:colOff>76200</xdr:colOff>
                    <xdr:row>98</xdr:row>
                    <xdr:rowOff>38100</xdr:rowOff>
                  </to>
                </anchor>
              </controlPr>
            </control>
          </mc:Choice>
        </mc:AlternateContent>
        <mc:AlternateContent xmlns:mc="http://schemas.openxmlformats.org/markup-compatibility/2006">
          <mc:Choice Requires="x14">
            <control shapeId="42064" r:id="rId83" name="Check Box 80">
              <controlPr defaultSize="0" autoFill="0" autoLine="0" autoPict="0">
                <anchor moveWithCells="1">
                  <from>
                    <xdr:col>10</xdr:col>
                    <xdr:colOff>25400</xdr:colOff>
                    <xdr:row>96</xdr:row>
                    <xdr:rowOff>139700</xdr:rowOff>
                  </from>
                  <to>
                    <xdr:col>11</xdr:col>
                    <xdr:colOff>76200</xdr:colOff>
                    <xdr:row>98</xdr:row>
                    <xdr:rowOff>38100</xdr:rowOff>
                  </to>
                </anchor>
              </controlPr>
            </control>
          </mc:Choice>
        </mc:AlternateContent>
        <mc:AlternateContent xmlns:mc="http://schemas.openxmlformats.org/markup-compatibility/2006">
          <mc:Choice Requires="x14">
            <control shapeId="42065" r:id="rId84" name="Check Box 81">
              <controlPr defaultSize="0" autoFill="0" autoLine="0" autoPict="0">
                <anchor moveWithCells="1">
                  <from>
                    <xdr:col>12</xdr:col>
                    <xdr:colOff>25400</xdr:colOff>
                    <xdr:row>96</xdr:row>
                    <xdr:rowOff>139700</xdr:rowOff>
                  </from>
                  <to>
                    <xdr:col>13</xdr:col>
                    <xdr:colOff>76200</xdr:colOff>
                    <xdr:row>98</xdr:row>
                    <xdr:rowOff>38100</xdr:rowOff>
                  </to>
                </anchor>
              </controlPr>
            </control>
          </mc:Choice>
        </mc:AlternateContent>
        <mc:AlternateContent xmlns:mc="http://schemas.openxmlformats.org/markup-compatibility/2006">
          <mc:Choice Requires="x14">
            <control shapeId="42066" r:id="rId85" name="Check Box 82">
              <controlPr defaultSize="0" autoFill="0" autoLine="0" autoPict="0">
                <anchor moveWithCells="1">
                  <from>
                    <xdr:col>8</xdr:col>
                    <xdr:colOff>25400</xdr:colOff>
                    <xdr:row>98</xdr:row>
                    <xdr:rowOff>139700</xdr:rowOff>
                  </from>
                  <to>
                    <xdr:col>9</xdr:col>
                    <xdr:colOff>76200</xdr:colOff>
                    <xdr:row>100</xdr:row>
                    <xdr:rowOff>38100</xdr:rowOff>
                  </to>
                </anchor>
              </controlPr>
            </control>
          </mc:Choice>
        </mc:AlternateContent>
        <mc:AlternateContent xmlns:mc="http://schemas.openxmlformats.org/markup-compatibility/2006">
          <mc:Choice Requires="x14">
            <control shapeId="42067" r:id="rId86" name="Check Box 83">
              <controlPr defaultSize="0" autoFill="0" autoLine="0" autoPict="0">
                <anchor moveWithCells="1">
                  <from>
                    <xdr:col>10</xdr:col>
                    <xdr:colOff>25400</xdr:colOff>
                    <xdr:row>98</xdr:row>
                    <xdr:rowOff>139700</xdr:rowOff>
                  </from>
                  <to>
                    <xdr:col>11</xdr:col>
                    <xdr:colOff>76200</xdr:colOff>
                    <xdr:row>100</xdr:row>
                    <xdr:rowOff>38100</xdr:rowOff>
                  </to>
                </anchor>
              </controlPr>
            </control>
          </mc:Choice>
        </mc:AlternateContent>
        <mc:AlternateContent xmlns:mc="http://schemas.openxmlformats.org/markup-compatibility/2006">
          <mc:Choice Requires="x14">
            <control shapeId="42068" r:id="rId87" name="Check Box 84">
              <controlPr defaultSize="0" autoFill="0" autoLine="0" autoPict="0">
                <anchor moveWithCells="1">
                  <from>
                    <xdr:col>12</xdr:col>
                    <xdr:colOff>25400</xdr:colOff>
                    <xdr:row>98</xdr:row>
                    <xdr:rowOff>139700</xdr:rowOff>
                  </from>
                  <to>
                    <xdr:col>13</xdr:col>
                    <xdr:colOff>76200</xdr:colOff>
                    <xdr:row>100</xdr:row>
                    <xdr:rowOff>38100</xdr:rowOff>
                  </to>
                </anchor>
              </controlPr>
            </control>
          </mc:Choice>
        </mc:AlternateContent>
        <mc:AlternateContent xmlns:mc="http://schemas.openxmlformats.org/markup-compatibility/2006">
          <mc:Choice Requires="x14">
            <control shapeId="42069" r:id="rId88" name="Check Box 85">
              <controlPr defaultSize="0" autoFill="0" autoLine="0" autoPict="0">
                <anchor moveWithCells="1">
                  <from>
                    <xdr:col>8</xdr:col>
                    <xdr:colOff>25400</xdr:colOff>
                    <xdr:row>100</xdr:row>
                    <xdr:rowOff>139700</xdr:rowOff>
                  </from>
                  <to>
                    <xdr:col>9</xdr:col>
                    <xdr:colOff>76200</xdr:colOff>
                    <xdr:row>102</xdr:row>
                    <xdr:rowOff>38100</xdr:rowOff>
                  </to>
                </anchor>
              </controlPr>
            </control>
          </mc:Choice>
        </mc:AlternateContent>
        <mc:AlternateContent xmlns:mc="http://schemas.openxmlformats.org/markup-compatibility/2006">
          <mc:Choice Requires="x14">
            <control shapeId="42070" r:id="rId89" name="Check Box 86">
              <controlPr defaultSize="0" autoFill="0" autoLine="0" autoPict="0">
                <anchor moveWithCells="1">
                  <from>
                    <xdr:col>10</xdr:col>
                    <xdr:colOff>25400</xdr:colOff>
                    <xdr:row>100</xdr:row>
                    <xdr:rowOff>139700</xdr:rowOff>
                  </from>
                  <to>
                    <xdr:col>11</xdr:col>
                    <xdr:colOff>76200</xdr:colOff>
                    <xdr:row>102</xdr:row>
                    <xdr:rowOff>38100</xdr:rowOff>
                  </to>
                </anchor>
              </controlPr>
            </control>
          </mc:Choice>
        </mc:AlternateContent>
        <mc:AlternateContent xmlns:mc="http://schemas.openxmlformats.org/markup-compatibility/2006">
          <mc:Choice Requires="x14">
            <control shapeId="42071" r:id="rId90" name="Check Box 87">
              <controlPr defaultSize="0" autoFill="0" autoLine="0" autoPict="0">
                <anchor moveWithCells="1">
                  <from>
                    <xdr:col>12</xdr:col>
                    <xdr:colOff>25400</xdr:colOff>
                    <xdr:row>100</xdr:row>
                    <xdr:rowOff>139700</xdr:rowOff>
                  </from>
                  <to>
                    <xdr:col>13</xdr:col>
                    <xdr:colOff>76200</xdr:colOff>
                    <xdr:row>102</xdr:row>
                    <xdr:rowOff>38100</xdr:rowOff>
                  </to>
                </anchor>
              </controlPr>
            </control>
          </mc:Choice>
        </mc:AlternateContent>
        <mc:AlternateContent xmlns:mc="http://schemas.openxmlformats.org/markup-compatibility/2006">
          <mc:Choice Requires="x14">
            <control shapeId="42072" r:id="rId91" name="Check Box 88">
              <controlPr defaultSize="0" autoFill="0" autoLine="0" autoPict="0">
                <anchor moveWithCells="1">
                  <from>
                    <xdr:col>8</xdr:col>
                    <xdr:colOff>25400</xdr:colOff>
                    <xdr:row>102</xdr:row>
                    <xdr:rowOff>139700</xdr:rowOff>
                  </from>
                  <to>
                    <xdr:col>9</xdr:col>
                    <xdr:colOff>76200</xdr:colOff>
                    <xdr:row>104</xdr:row>
                    <xdr:rowOff>38100</xdr:rowOff>
                  </to>
                </anchor>
              </controlPr>
            </control>
          </mc:Choice>
        </mc:AlternateContent>
        <mc:AlternateContent xmlns:mc="http://schemas.openxmlformats.org/markup-compatibility/2006">
          <mc:Choice Requires="x14">
            <control shapeId="42073" r:id="rId92" name="Check Box 89">
              <controlPr defaultSize="0" autoFill="0" autoLine="0" autoPict="0">
                <anchor moveWithCells="1">
                  <from>
                    <xdr:col>10</xdr:col>
                    <xdr:colOff>25400</xdr:colOff>
                    <xdr:row>102</xdr:row>
                    <xdr:rowOff>139700</xdr:rowOff>
                  </from>
                  <to>
                    <xdr:col>11</xdr:col>
                    <xdr:colOff>76200</xdr:colOff>
                    <xdr:row>104</xdr:row>
                    <xdr:rowOff>38100</xdr:rowOff>
                  </to>
                </anchor>
              </controlPr>
            </control>
          </mc:Choice>
        </mc:AlternateContent>
        <mc:AlternateContent xmlns:mc="http://schemas.openxmlformats.org/markup-compatibility/2006">
          <mc:Choice Requires="x14">
            <control shapeId="42074" r:id="rId93" name="Check Box 90">
              <controlPr defaultSize="0" autoFill="0" autoLine="0" autoPict="0">
                <anchor moveWithCells="1">
                  <from>
                    <xdr:col>12</xdr:col>
                    <xdr:colOff>25400</xdr:colOff>
                    <xdr:row>102</xdr:row>
                    <xdr:rowOff>139700</xdr:rowOff>
                  </from>
                  <to>
                    <xdr:col>13</xdr:col>
                    <xdr:colOff>76200</xdr:colOff>
                    <xdr:row>104</xdr:row>
                    <xdr:rowOff>38100</xdr:rowOff>
                  </to>
                </anchor>
              </controlPr>
            </control>
          </mc:Choice>
        </mc:AlternateContent>
        <mc:AlternateContent xmlns:mc="http://schemas.openxmlformats.org/markup-compatibility/2006">
          <mc:Choice Requires="x14">
            <control shapeId="42075" r:id="rId94" name="Check Box 91">
              <controlPr defaultSize="0" autoFill="0" autoLine="0" autoPict="0">
                <anchor moveWithCells="1">
                  <from>
                    <xdr:col>8</xdr:col>
                    <xdr:colOff>25400</xdr:colOff>
                    <xdr:row>104</xdr:row>
                    <xdr:rowOff>139700</xdr:rowOff>
                  </from>
                  <to>
                    <xdr:col>9</xdr:col>
                    <xdr:colOff>76200</xdr:colOff>
                    <xdr:row>106</xdr:row>
                    <xdr:rowOff>38100</xdr:rowOff>
                  </to>
                </anchor>
              </controlPr>
            </control>
          </mc:Choice>
        </mc:AlternateContent>
        <mc:AlternateContent xmlns:mc="http://schemas.openxmlformats.org/markup-compatibility/2006">
          <mc:Choice Requires="x14">
            <control shapeId="42076" r:id="rId95" name="Check Box 92">
              <controlPr defaultSize="0" autoFill="0" autoLine="0" autoPict="0">
                <anchor moveWithCells="1">
                  <from>
                    <xdr:col>10</xdr:col>
                    <xdr:colOff>25400</xdr:colOff>
                    <xdr:row>104</xdr:row>
                    <xdr:rowOff>139700</xdr:rowOff>
                  </from>
                  <to>
                    <xdr:col>11</xdr:col>
                    <xdr:colOff>76200</xdr:colOff>
                    <xdr:row>106</xdr:row>
                    <xdr:rowOff>38100</xdr:rowOff>
                  </to>
                </anchor>
              </controlPr>
            </control>
          </mc:Choice>
        </mc:AlternateContent>
        <mc:AlternateContent xmlns:mc="http://schemas.openxmlformats.org/markup-compatibility/2006">
          <mc:Choice Requires="x14">
            <control shapeId="42077" r:id="rId96" name="Check Box 93">
              <controlPr defaultSize="0" autoFill="0" autoLine="0" autoPict="0">
                <anchor moveWithCells="1">
                  <from>
                    <xdr:col>12</xdr:col>
                    <xdr:colOff>25400</xdr:colOff>
                    <xdr:row>104</xdr:row>
                    <xdr:rowOff>139700</xdr:rowOff>
                  </from>
                  <to>
                    <xdr:col>13</xdr:col>
                    <xdr:colOff>76200</xdr:colOff>
                    <xdr:row>106</xdr:row>
                    <xdr:rowOff>38100</xdr:rowOff>
                  </to>
                </anchor>
              </controlPr>
            </control>
          </mc:Choice>
        </mc:AlternateContent>
        <mc:AlternateContent xmlns:mc="http://schemas.openxmlformats.org/markup-compatibility/2006">
          <mc:Choice Requires="x14">
            <control shapeId="42078" r:id="rId97" name="Check Box 94">
              <controlPr defaultSize="0" autoFill="0" autoLine="0" autoPict="0">
                <anchor moveWithCells="1">
                  <from>
                    <xdr:col>8</xdr:col>
                    <xdr:colOff>25400</xdr:colOff>
                    <xdr:row>114</xdr:row>
                    <xdr:rowOff>139700</xdr:rowOff>
                  </from>
                  <to>
                    <xdr:col>9</xdr:col>
                    <xdr:colOff>76200</xdr:colOff>
                    <xdr:row>116</xdr:row>
                    <xdr:rowOff>38100</xdr:rowOff>
                  </to>
                </anchor>
              </controlPr>
            </control>
          </mc:Choice>
        </mc:AlternateContent>
        <mc:AlternateContent xmlns:mc="http://schemas.openxmlformats.org/markup-compatibility/2006">
          <mc:Choice Requires="x14">
            <control shapeId="42079" r:id="rId98" name="Check Box 95">
              <controlPr defaultSize="0" autoFill="0" autoLine="0" autoPict="0">
                <anchor moveWithCells="1">
                  <from>
                    <xdr:col>10</xdr:col>
                    <xdr:colOff>25400</xdr:colOff>
                    <xdr:row>114</xdr:row>
                    <xdr:rowOff>139700</xdr:rowOff>
                  </from>
                  <to>
                    <xdr:col>11</xdr:col>
                    <xdr:colOff>76200</xdr:colOff>
                    <xdr:row>116</xdr:row>
                    <xdr:rowOff>38100</xdr:rowOff>
                  </to>
                </anchor>
              </controlPr>
            </control>
          </mc:Choice>
        </mc:AlternateContent>
        <mc:AlternateContent xmlns:mc="http://schemas.openxmlformats.org/markup-compatibility/2006">
          <mc:Choice Requires="x14">
            <control shapeId="42080" r:id="rId99" name="Check Box 96">
              <controlPr defaultSize="0" autoFill="0" autoLine="0" autoPict="0">
                <anchor moveWithCells="1">
                  <from>
                    <xdr:col>12</xdr:col>
                    <xdr:colOff>25400</xdr:colOff>
                    <xdr:row>114</xdr:row>
                    <xdr:rowOff>139700</xdr:rowOff>
                  </from>
                  <to>
                    <xdr:col>13</xdr:col>
                    <xdr:colOff>76200</xdr:colOff>
                    <xdr:row>116</xdr:row>
                    <xdr:rowOff>38100</xdr:rowOff>
                  </to>
                </anchor>
              </controlPr>
            </control>
          </mc:Choice>
        </mc:AlternateContent>
        <mc:AlternateContent xmlns:mc="http://schemas.openxmlformats.org/markup-compatibility/2006">
          <mc:Choice Requires="x14">
            <control shapeId="42081" r:id="rId100" name="Check Box 97">
              <controlPr defaultSize="0" autoFill="0" autoLine="0" autoPict="0">
                <anchor moveWithCells="1">
                  <from>
                    <xdr:col>8</xdr:col>
                    <xdr:colOff>25400</xdr:colOff>
                    <xdr:row>116</xdr:row>
                    <xdr:rowOff>139700</xdr:rowOff>
                  </from>
                  <to>
                    <xdr:col>9</xdr:col>
                    <xdr:colOff>76200</xdr:colOff>
                    <xdr:row>118</xdr:row>
                    <xdr:rowOff>38100</xdr:rowOff>
                  </to>
                </anchor>
              </controlPr>
            </control>
          </mc:Choice>
        </mc:AlternateContent>
        <mc:AlternateContent xmlns:mc="http://schemas.openxmlformats.org/markup-compatibility/2006">
          <mc:Choice Requires="x14">
            <control shapeId="42082" r:id="rId101" name="Check Box 98">
              <controlPr defaultSize="0" autoFill="0" autoLine="0" autoPict="0">
                <anchor moveWithCells="1">
                  <from>
                    <xdr:col>10</xdr:col>
                    <xdr:colOff>25400</xdr:colOff>
                    <xdr:row>116</xdr:row>
                    <xdr:rowOff>139700</xdr:rowOff>
                  </from>
                  <to>
                    <xdr:col>11</xdr:col>
                    <xdr:colOff>76200</xdr:colOff>
                    <xdr:row>118</xdr:row>
                    <xdr:rowOff>38100</xdr:rowOff>
                  </to>
                </anchor>
              </controlPr>
            </control>
          </mc:Choice>
        </mc:AlternateContent>
        <mc:AlternateContent xmlns:mc="http://schemas.openxmlformats.org/markup-compatibility/2006">
          <mc:Choice Requires="x14">
            <control shapeId="42083" r:id="rId102" name="Check Box 99">
              <controlPr defaultSize="0" autoFill="0" autoLine="0" autoPict="0">
                <anchor moveWithCells="1">
                  <from>
                    <xdr:col>12</xdr:col>
                    <xdr:colOff>25400</xdr:colOff>
                    <xdr:row>116</xdr:row>
                    <xdr:rowOff>139700</xdr:rowOff>
                  </from>
                  <to>
                    <xdr:col>13</xdr:col>
                    <xdr:colOff>76200</xdr:colOff>
                    <xdr:row>118</xdr:row>
                    <xdr:rowOff>38100</xdr:rowOff>
                  </to>
                </anchor>
              </controlPr>
            </control>
          </mc:Choice>
        </mc:AlternateContent>
        <mc:AlternateContent xmlns:mc="http://schemas.openxmlformats.org/markup-compatibility/2006">
          <mc:Choice Requires="x14">
            <control shapeId="42084" r:id="rId103" name="Check Box 100">
              <controlPr defaultSize="0" autoFill="0" autoLine="0" autoPict="0">
                <anchor moveWithCells="1">
                  <from>
                    <xdr:col>8</xdr:col>
                    <xdr:colOff>25400</xdr:colOff>
                    <xdr:row>121</xdr:row>
                    <xdr:rowOff>139700</xdr:rowOff>
                  </from>
                  <to>
                    <xdr:col>9</xdr:col>
                    <xdr:colOff>76200</xdr:colOff>
                    <xdr:row>123</xdr:row>
                    <xdr:rowOff>38100</xdr:rowOff>
                  </to>
                </anchor>
              </controlPr>
            </control>
          </mc:Choice>
        </mc:AlternateContent>
        <mc:AlternateContent xmlns:mc="http://schemas.openxmlformats.org/markup-compatibility/2006">
          <mc:Choice Requires="x14">
            <control shapeId="42085" r:id="rId104" name="Check Box 101">
              <controlPr defaultSize="0" autoFill="0" autoLine="0" autoPict="0">
                <anchor moveWithCells="1">
                  <from>
                    <xdr:col>10</xdr:col>
                    <xdr:colOff>25400</xdr:colOff>
                    <xdr:row>121</xdr:row>
                    <xdr:rowOff>139700</xdr:rowOff>
                  </from>
                  <to>
                    <xdr:col>11</xdr:col>
                    <xdr:colOff>76200</xdr:colOff>
                    <xdr:row>123</xdr:row>
                    <xdr:rowOff>38100</xdr:rowOff>
                  </to>
                </anchor>
              </controlPr>
            </control>
          </mc:Choice>
        </mc:AlternateContent>
        <mc:AlternateContent xmlns:mc="http://schemas.openxmlformats.org/markup-compatibility/2006">
          <mc:Choice Requires="x14">
            <control shapeId="42086" r:id="rId105" name="Check Box 102">
              <controlPr defaultSize="0" autoFill="0" autoLine="0" autoPict="0">
                <anchor moveWithCells="1">
                  <from>
                    <xdr:col>12</xdr:col>
                    <xdr:colOff>25400</xdr:colOff>
                    <xdr:row>121</xdr:row>
                    <xdr:rowOff>139700</xdr:rowOff>
                  </from>
                  <to>
                    <xdr:col>13</xdr:col>
                    <xdr:colOff>76200</xdr:colOff>
                    <xdr:row>123</xdr:row>
                    <xdr:rowOff>38100</xdr:rowOff>
                  </to>
                </anchor>
              </controlPr>
            </control>
          </mc:Choice>
        </mc:AlternateContent>
        <mc:AlternateContent xmlns:mc="http://schemas.openxmlformats.org/markup-compatibility/2006">
          <mc:Choice Requires="x14">
            <control shapeId="42087" r:id="rId106" name="Check Box 103">
              <controlPr defaultSize="0" autoFill="0" autoLine="0" autoPict="0">
                <anchor moveWithCells="1">
                  <from>
                    <xdr:col>8</xdr:col>
                    <xdr:colOff>25400</xdr:colOff>
                    <xdr:row>124</xdr:row>
                    <xdr:rowOff>139700</xdr:rowOff>
                  </from>
                  <to>
                    <xdr:col>9</xdr:col>
                    <xdr:colOff>76200</xdr:colOff>
                    <xdr:row>126</xdr:row>
                    <xdr:rowOff>38100</xdr:rowOff>
                  </to>
                </anchor>
              </controlPr>
            </control>
          </mc:Choice>
        </mc:AlternateContent>
        <mc:AlternateContent xmlns:mc="http://schemas.openxmlformats.org/markup-compatibility/2006">
          <mc:Choice Requires="x14">
            <control shapeId="42088" r:id="rId107" name="Check Box 104">
              <controlPr defaultSize="0" autoFill="0" autoLine="0" autoPict="0">
                <anchor moveWithCells="1">
                  <from>
                    <xdr:col>10</xdr:col>
                    <xdr:colOff>25400</xdr:colOff>
                    <xdr:row>124</xdr:row>
                    <xdr:rowOff>139700</xdr:rowOff>
                  </from>
                  <to>
                    <xdr:col>11</xdr:col>
                    <xdr:colOff>76200</xdr:colOff>
                    <xdr:row>126</xdr:row>
                    <xdr:rowOff>38100</xdr:rowOff>
                  </to>
                </anchor>
              </controlPr>
            </control>
          </mc:Choice>
        </mc:AlternateContent>
        <mc:AlternateContent xmlns:mc="http://schemas.openxmlformats.org/markup-compatibility/2006">
          <mc:Choice Requires="x14">
            <control shapeId="42089" r:id="rId108" name="Check Box 105">
              <controlPr defaultSize="0" autoFill="0" autoLine="0" autoPict="0">
                <anchor moveWithCells="1">
                  <from>
                    <xdr:col>12</xdr:col>
                    <xdr:colOff>25400</xdr:colOff>
                    <xdr:row>124</xdr:row>
                    <xdr:rowOff>139700</xdr:rowOff>
                  </from>
                  <to>
                    <xdr:col>13</xdr:col>
                    <xdr:colOff>76200</xdr:colOff>
                    <xdr:row>126</xdr:row>
                    <xdr:rowOff>38100</xdr:rowOff>
                  </to>
                </anchor>
              </controlPr>
            </control>
          </mc:Choice>
        </mc:AlternateContent>
        <mc:AlternateContent xmlns:mc="http://schemas.openxmlformats.org/markup-compatibility/2006">
          <mc:Choice Requires="x14">
            <control shapeId="42090" r:id="rId109" name="Check Box 106">
              <controlPr defaultSize="0" autoFill="0" autoLine="0" autoPict="0">
                <anchor moveWithCells="1">
                  <from>
                    <xdr:col>8</xdr:col>
                    <xdr:colOff>25400</xdr:colOff>
                    <xdr:row>128</xdr:row>
                    <xdr:rowOff>139700</xdr:rowOff>
                  </from>
                  <to>
                    <xdr:col>9</xdr:col>
                    <xdr:colOff>76200</xdr:colOff>
                    <xdr:row>130</xdr:row>
                    <xdr:rowOff>38100</xdr:rowOff>
                  </to>
                </anchor>
              </controlPr>
            </control>
          </mc:Choice>
        </mc:AlternateContent>
        <mc:AlternateContent xmlns:mc="http://schemas.openxmlformats.org/markup-compatibility/2006">
          <mc:Choice Requires="x14">
            <control shapeId="42091" r:id="rId110" name="Check Box 107">
              <controlPr defaultSize="0" autoFill="0" autoLine="0" autoPict="0">
                <anchor moveWithCells="1">
                  <from>
                    <xdr:col>10</xdr:col>
                    <xdr:colOff>25400</xdr:colOff>
                    <xdr:row>128</xdr:row>
                    <xdr:rowOff>139700</xdr:rowOff>
                  </from>
                  <to>
                    <xdr:col>11</xdr:col>
                    <xdr:colOff>76200</xdr:colOff>
                    <xdr:row>130</xdr:row>
                    <xdr:rowOff>38100</xdr:rowOff>
                  </to>
                </anchor>
              </controlPr>
            </control>
          </mc:Choice>
        </mc:AlternateContent>
        <mc:AlternateContent xmlns:mc="http://schemas.openxmlformats.org/markup-compatibility/2006">
          <mc:Choice Requires="x14">
            <control shapeId="42092" r:id="rId111" name="Check Box 108">
              <controlPr defaultSize="0" autoFill="0" autoLine="0" autoPict="0">
                <anchor moveWithCells="1">
                  <from>
                    <xdr:col>12</xdr:col>
                    <xdr:colOff>25400</xdr:colOff>
                    <xdr:row>128</xdr:row>
                    <xdr:rowOff>139700</xdr:rowOff>
                  </from>
                  <to>
                    <xdr:col>13</xdr:col>
                    <xdr:colOff>76200</xdr:colOff>
                    <xdr:row>130</xdr:row>
                    <xdr:rowOff>38100</xdr:rowOff>
                  </to>
                </anchor>
              </controlPr>
            </control>
          </mc:Choice>
        </mc:AlternateContent>
        <mc:AlternateContent xmlns:mc="http://schemas.openxmlformats.org/markup-compatibility/2006">
          <mc:Choice Requires="x14">
            <control shapeId="42093" r:id="rId112" name="Check Box 109">
              <controlPr defaultSize="0" autoFill="0" autoLine="0" autoPict="0">
                <anchor moveWithCells="1">
                  <from>
                    <xdr:col>8</xdr:col>
                    <xdr:colOff>25400</xdr:colOff>
                    <xdr:row>145</xdr:row>
                    <xdr:rowOff>139700</xdr:rowOff>
                  </from>
                  <to>
                    <xdr:col>9</xdr:col>
                    <xdr:colOff>76200</xdr:colOff>
                    <xdr:row>147</xdr:row>
                    <xdr:rowOff>38100</xdr:rowOff>
                  </to>
                </anchor>
              </controlPr>
            </control>
          </mc:Choice>
        </mc:AlternateContent>
        <mc:AlternateContent xmlns:mc="http://schemas.openxmlformats.org/markup-compatibility/2006">
          <mc:Choice Requires="x14">
            <control shapeId="42094" r:id="rId113" name="Check Box 110">
              <controlPr defaultSize="0" autoFill="0" autoLine="0" autoPict="0">
                <anchor moveWithCells="1">
                  <from>
                    <xdr:col>10</xdr:col>
                    <xdr:colOff>25400</xdr:colOff>
                    <xdr:row>145</xdr:row>
                    <xdr:rowOff>139700</xdr:rowOff>
                  </from>
                  <to>
                    <xdr:col>11</xdr:col>
                    <xdr:colOff>76200</xdr:colOff>
                    <xdr:row>147</xdr:row>
                    <xdr:rowOff>38100</xdr:rowOff>
                  </to>
                </anchor>
              </controlPr>
            </control>
          </mc:Choice>
        </mc:AlternateContent>
        <mc:AlternateContent xmlns:mc="http://schemas.openxmlformats.org/markup-compatibility/2006">
          <mc:Choice Requires="x14">
            <control shapeId="42095" r:id="rId114" name="Check Box 111">
              <controlPr defaultSize="0" autoFill="0" autoLine="0" autoPict="0">
                <anchor moveWithCells="1">
                  <from>
                    <xdr:col>12</xdr:col>
                    <xdr:colOff>25400</xdr:colOff>
                    <xdr:row>145</xdr:row>
                    <xdr:rowOff>139700</xdr:rowOff>
                  </from>
                  <to>
                    <xdr:col>13</xdr:col>
                    <xdr:colOff>76200</xdr:colOff>
                    <xdr:row>147</xdr:row>
                    <xdr:rowOff>38100</xdr:rowOff>
                  </to>
                </anchor>
              </controlPr>
            </control>
          </mc:Choice>
        </mc:AlternateContent>
        <mc:AlternateContent xmlns:mc="http://schemas.openxmlformats.org/markup-compatibility/2006">
          <mc:Choice Requires="x14">
            <control shapeId="42096" r:id="rId115" name="Check Box 112">
              <controlPr defaultSize="0" autoFill="0" autoLine="0" autoPict="0">
                <anchor moveWithCells="1">
                  <from>
                    <xdr:col>8</xdr:col>
                    <xdr:colOff>25400</xdr:colOff>
                    <xdr:row>155</xdr:row>
                    <xdr:rowOff>139700</xdr:rowOff>
                  </from>
                  <to>
                    <xdr:col>9</xdr:col>
                    <xdr:colOff>76200</xdr:colOff>
                    <xdr:row>157</xdr:row>
                    <xdr:rowOff>38100</xdr:rowOff>
                  </to>
                </anchor>
              </controlPr>
            </control>
          </mc:Choice>
        </mc:AlternateContent>
        <mc:AlternateContent xmlns:mc="http://schemas.openxmlformats.org/markup-compatibility/2006">
          <mc:Choice Requires="x14">
            <control shapeId="42097" r:id="rId116" name="Check Box 113">
              <controlPr defaultSize="0" autoFill="0" autoLine="0" autoPict="0">
                <anchor moveWithCells="1">
                  <from>
                    <xdr:col>10</xdr:col>
                    <xdr:colOff>25400</xdr:colOff>
                    <xdr:row>155</xdr:row>
                    <xdr:rowOff>139700</xdr:rowOff>
                  </from>
                  <to>
                    <xdr:col>11</xdr:col>
                    <xdr:colOff>76200</xdr:colOff>
                    <xdr:row>157</xdr:row>
                    <xdr:rowOff>38100</xdr:rowOff>
                  </to>
                </anchor>
              </controlPr>
            </control>
          </mc:Choice>
        </mc:AlternateContent>
        <mc:AlternateContent xmlns:mc="http://schemas.openxmlformats.org/markup-compatibility/2006">
          <mc:Choice Requires="x14">
            <control shapeId="42098" r:id="rId117" name="Check Box 114">
              <controlPr defaultSize="0" autoFill="0" autoLine="0" autoPict="0">
                <anchor moveWithCells="1">
                  <from>
                    <xdr:col>12</xdr:col>
                    <xdr:colOff>25400</xdr:colOff>
                    <xdr:row>155</xdr:row>
                    <xdr:rowOff>139700</xdr:rowOff>
                  </from>
                  <to>
                    <xdr:col>13</xdr:col>
                    <xdr:colOff>76200</xdr:colOff>
                    <xdr:row>157</xdr:row>
                    <xdr:rowOff>38100</xdr:rowOff>
                  </to>
                </anchor>
              </controlPr>
            </control>
          </mc:Choice>
        </mc:AlternateContent>
        <mc:AlternateContent xmlns:mc="http://schemas.openxmlformats.org/markup-compatibility/2006">
          <mc:Choice Requires="x14">
            <control shapeId="42099" r:id="rId118" name="Check Box 115">
              <controlPr defaultSize="0" autoFill="0" autoLine="0" autoPict="0">
                <anchor moveWithCells="1">
                  <from>
                    <xdr:col>8</xdr:col>
                    <xdr:colOff>25400</xdr:colOff>
                    <xdr:row>157</xdr:row>
                    <xdr:rowOff>139700</xdr:rowOff>
                  </from>
                  <to>
                    <xdr:col>9</xdr:col>
                    <xdr:colOff>76200</xdr:colOff>
                    <xdr:row>159</xdr:row>
                    <xdr:rowOff>38100</xdr:rowOff>
                  </to>
                </anchor>
              </controlPr>
            </control>
          </mc:Choice>
        </mc:AlternateContent>
        <mc:AlternateContent xmlns:mc="http://schemas.openxmlformats.org/markup-compatibility/2006">
          <mc:Choice Requires="x14">
            <control shapeId="42100" r:id="rId119" name="Check Box 116">
              <controlPr defaultSize="0" autoFill="0" autoLine="0" autoPict="0">
                <anchor moveWithCells="1">
                  <from>
                    <xdr:col>10</xdr:col>
                    <xdr:colOff>25400</xdr:colOff>
                    <xdr:row>157</xdr:row>
                    <xdr:rowOff>139700</xdr:rowOff>
                  </from>
                  <to>
                    <xdr:col>11</xdr:col>
                    <xdr:colOff>76200</xdr:colOff>
                    <xdr:row>159</xdr:row>
                    <xdr:rowOff>38100</xdr:rowOff>
                  </to>
                </anchor>
              </controlPr>
            </control>
          </mc:Choice>
        </mc:AlternateContent>
        <mc:AlternateContent xmlns:mc="http://schemas.openxmlformats.org/markup-compatibility/2006">
          <mc:Choice Requires="x14">
            <control shapeId="42101" r:id="rId120" name="Check Box 117">
              <controlPr defaultSize="0" autoFill="0" autoLine="0" autoPict="0">
                <anchor moveWithCells="1">
                  <from>
                    <xdr:col>12</xdr:col>
                    <xdr:colOff>25400</xdr:colOff>
                    <xdr:row>157</xdr:row>
                    <xdr:rowOff>139700</xdr:rowOff>
                  </from>
                  <to>
                    <xdr:col>13</xdr:col>
                    <xdr:colOff>76200</xdr:colOff>
                    <xdr:row>159</xdr:row>
                    <xdr:rowOff>38100</xdr:rowOff>
                  </to>
                </anchor>
              </controlPr>
            </control>
          </mc:Choice>
        </mc:AlternateContent>
        <mc:AlternateContent xmlns:mc="http://schemas.openxmlformats.org/markup-compatibility/2006">
          <mc:Choice Requires="x14">
            <control shapeId="42102" r:id="rId121" name="Check Box 118">
              <controlPr defaultSize="0" autoFill="0" autoLine="0" autoPict="0">
                <anchor moveWithCells="1">
                  <from>
                    <xdr:col>8</xdr:col>
                    <xdr:colOff>25400</xdr:colOff>
                    <xdr:row>159</xdr:row>
                    <xdr:rowOff>139700</xdr:rowOff>
                  </from>
                  <to>
                    <xdr:col>9</xdr:col>
                    <xdr:colOff>76200</xdr:colOff>
                    <xdr:row>161</xdr:row>
                    <xdr:rowOff>38100</xdr:rowOff>
                  </to>
                </anchor>
              </controlPr>
            </control>
          </mc:Choice>
        </mc:AlternateContent>
        <mc:AlternateContent xmlns:mc="http://schemas.openxmlformats.org/markup-compatibility/2006">
          <mc:Choice Requires="x14">
            <control shapeId="42103" r:id="rId122" name="Check Box 119">
              <controlPr defaultSize="0" autoFill="0" autoLine="0" autoPict="0">
                <anchor moveWithCells="1">
                  <from>
                    <xdr:col>10</xdr:col>
                    <xdr:colOff>25400</xdr:colOff>
                    <xdr:row>159</xdr:row>
                    <xdr:rowOff>139700</xdr:rowOff>
                  </from>
                  <to>
                    <xdr:col>11</xdr:col>
                    <xdr:colOff>76200</xdr:colOff>
                    <xdr:row>161</xdr:row>
                    <xdr:rowOff>38100</xdr:rowOff>
                  </to>
                </anchor>
              </controlPr>
            </control>
          </mc:Choice>
        </mc:AlternateContent>
        <mc:AlternateContent xmlns:mc="http://schemas.openxmlformats.org/markup-compatibility/2006">
          <mc:Choice Requires="x14">
            <control shapeId="42104" r:id="rId123" name="Check Box 120">
              <controlPr defaultSize="0" autoFill="0" autoLine="0" autoPict="0">
                <anchor moveWithCells="1">
                  <from>
                    <xdr:col>12</xdr:col>
                    <xdr:colOff>25400</xdr:colOff>
                    <xdr:row>159</xdr:row>
                    <xdr:rowOff>139700</xdr:rowOff>
                  </from>
                  <to>
                    <xdr:col>13</xdr:col>
                    <xdr:colOff>76200</xdr:colOff>
                    <xdr:row>161</xdr:row>
                    <xdr:rowOff>38100</xdr:rowOff>
                  </to>
                </anchor>
              </controlPr>
            </control>
          </mc:Choice>
        </mc:AlternateContent>
        <mc:AlternateContent xmlns:mc="http://schemas.openxmlformats.org/markup-compatibility/2006">
          <mc:Choice Requires="x14">
            <control shapeId="42105" r:id="rId124" name="Check Box 121">
              <controlPr defaultSize="0" autoFill="0" autoLine="0" autoPict="0">
                <anchor moveWithCells="1">
                  <from>
                    <xdr:col>8</xdr:col>
                    <xdr:colOff>25400</xdr:colOff>
                    <xdr:row>163</xdr:row>
                    <xdr:rowOff>139700</xdr:rowOff>
                  </from>
                  <to>
                    <xdr:col>9</xdr:col>
                    <xdr:colOff>76200</xdr:colOff>
                    <xdr:row>165</xdr:row>
                    <xdr:rowOff>38100</xdr:rowOff>
                  </to>
                </anchor>
              </controlPr>
            </control>
          </mc:Choice>
        </mc:AlternateContent>
        <mc:AlternateContent xmlns:mc="http://schemas.openxmlformats.org/markup-compatibility/2006">
          <mc:Choice Requires="x14">
            <control shapeId="42106" r:id="rId125" name="Check Box 122">
              <controlPr defaultSize="0" autoFill="0" autoLine="0" autoPict="0">
                <anchor moveWithCells="1">
                  <from>
                    <xdr:col>10</xdr:col>
                    <xdr:colOff>25400</xdr:colOff>
                    <xdr:row>163</xdr:row>
                    <xdr:rowOff>139700</xdr:rowOff>
                  </from>
                  <to>
                    <xdr:col>11</xdr:col>
                    <xdr:colOff>76200</xdr:colOff>
                    <xdr:row>165</xdr:row>
                    <xdr:rowOff>38100</xdr:rowOff>
                  </to>
                </anchor>
              </controlPr>
            </control>
          </mc:Choice>
        </mc:AlternateContent>
        <mc:AlternateContent xmlns:mc="http://schemas.openxmlformats.org/markup-compatibility/2006">
          <mc:Choice Requires="x14">
            <control shapeId="42107" r:id="rId126" name="Check Box 123">
              <controlPr defaultSize="0" autoFill="0" autoLine="0" autoPict="0">
                <anchor moveWithCells="1">
                  <from>
                    <xdr:col>12</xdr:col>
                    <xdr:colOff>25400</xdr:colOff>
                    <xdr:row>163</xdr:row>
                    <xdr:rowOff>139700</xdr:rowOff>
                  </from>
                  <to>
                    <xdr:col>13</xdr:col>
                    <xdr:colOff>76200</xdr:colOff>
                    <xdr:row>165</xdr:row>
                    <xdr:rowOff>38100</xdr:rowOff>
                  </to>
                </anchor>
              </controlPr>
            </control>
          </mc:Choice>
        </mc:AlternateContent>
        <mc:AlternateContent xmlns:mc="http://schemas.openxmlformats.org/markup-compatibility/2006">
          <mc:Choice Requires="x14">
            <control shapeId="42108" r:id="rId127" name="Check Box 124">
              <controlPr defaultSize="0" autoFill="0" autoLine="0" autoPict="0">
                <anchor moveWithCells="1">
                  <from>
                    <xdr:col>8</xdr:col>
                    <xdr:colOff>25400</xdr:colOff>
                    <xdr:row>165</xdr:row>
                    <xdr:rowOff>139700</xdr:rowOff>
                  </from>
                  <to>
                    <xdr:col>9</xdr:col>
                    <xdr:colOff>76200</xdr:colOff>
                    <xdr:row>167</xdr:row>
                    <xdr:rowOff>38100</xdr:rowOff>
                  </to>
                </anchor>
              </controlPr>
            </control>
          </mc:Choice>
        </mc:AlternateContent>
        <mc:AlternateContent xmlns:mc="http://schemas.openxmlformats.org/markup-compatibility/2006">
          <mc:Choice Requires="x14">
            <control shapeId="42109" r:id="rId128" name="Check Box 125">
              <controlPr defaultSize="0" autoFill="0" autoLine="0" autoPict="0">
                <anchor moveWithCells="1">
                  <from>
                    <xdr:col>10</xdr:col>
                    <xdr:colOff>25400</xdr:colOff>
                    <xdr:row>165</xdr:row>
                    <xdr:rowOff>139700</xdr:rowOff>
                  </from>
                  <to>
                    <xdr:col>11</xdr:col>
                    <xdr:colOff>76200</xdr:colOff>
                    <xdr:row>167</xdr:row>
                    <xdr:rowOff>38100</xdr:rowOff>
                  </to>
                </anchor>
              </controlPr>
            </control>
          </mc:Choice>
        </mc:AlternateContent>
        <mc:AlternateContent xmlns:mc="http://schemas.openxmlformats.org/markup-compatibility/2006">
          <mc:Choice Requires="x14">
            <control shapeId="42110" r:id="rId129" name="Check Box 126">
              <controlPr defaultSize="0" autoFill="0" autoLine="0" autoPict="0">
                <anchor moveWithCells="1">
                  <from>
                    <xdr:col>12</xdr:col>
                    <xdr:colOff>25400</xdr:colOff>
                    <xdr:row>165</xdr:row>
                    <xdr:rowOff>139700</xdr:rowOff>
                  </from>
                  <to>
                    <xdr:col>13</xdr:col>
                    <xdr:colOff>76200</xdr:colOff>
                    <xdr:row>167</xdr:row>
                    <xdr:rowOff>38100</xdr:rowOff>
                  </to>
                </anchor>
              </controlPr>
            </control>
          </mc:Choice>
        </mc:AlternateContent>
        <mc:AlternateContent xmlns:mc="http://schemas.openxmlformats.org/markup-compatibility/2006">
          <mc:Choice Requires="x14">
            <control shapeId="42111" r:id="rId130" name="Check Box 127">
              <controlPr defaultSize="0" autoFill="0" autoLine="0" autoPict="0">
                <anchor moveWithCells="1">
                  <from>
                    <xdr:col>8</xdr:col>
                    <xdr:colOff>25400</xdr:colOff>
                    <xdr:row>173</xdr:row>
                    <xdr:rowOff>139700</xdr:rowOff>
                  </from>
                  <to>
                    <xdr:col>9</xdr:col>
                    <xdr:colOff>76200</xdr:colOff>
                    <xdr:row>175</xdr:row>
                    <xdr:rowOff>38100</xdr:rowOff>
                  </to>
                </anchor>
              </controlPr>
            </control>
          </mc:Choice>
        </mc:AlternateContent>
        <mc:AlternateContent xmlns:mc="http://schemas.openxmlformats.org/markup-compatibility/2006">
          <mc:Choice Requires="x14">
            <control shapeId="42112" r:id="rId131" name="Check Box 128">
              <controlPr defaultSize="0" autoFill="0" autoLine="0" autoPict="0">
                <anchor moveWithCells="1">
                  <from>
                    <xdr:col>10</xdr:col>
                    <xdr:colOff>25400</xdr:colOff>
                    <xdr:row>173</xdr:row>
                    <xdr:rowOff>139700</xdr:rowOff>
                  </from>
                  <to>
                    <xdr:col>11</xdr:col>
                    <xdr:colOff>76200</xdr:colOff>
                    <xdr:row>175</xdr:row>
                    <xdr:rowOff>38100</xdr:rowOff>
                  </to>
                </anchor>
              </controlPr>
            </control>
          </mc:Choice>
        </mc:AlternateContent>
        <mc:AlternateContent xmlns:mc="http://schemas.openxmlformats.org/markup-compatibility/2006">
          <mc:Choice Requires="x14">
            <control shapeId="42113" r:id="rId132" name="Check Box 129">
              <controlPr defaultSize="0" autoFill="0" autoLine="0" autoPict="0">
                <anchor moveWithCells="1">
                  <from>
                    <xdr:col>12</xdr:col>
                    <xdr:colOff>25400</xdr:colOff>
                    <xdr:row>173</xdr:row>
                    <xdr:rowOff>139700</xdr:rowOff>
                  </from>
                  <to>
                    <xdr:col>13</xdr:col>
                    <xdr:colOff>76200</xdr:colOff>
                    <xdr:row>175</xdr:row>
                    <xdr:rowOff>38100</xdr:rowOff>
                  </to>
                </anchor>
              </controlPr>
            </control>
          </mc:Choice>
        </mc:AlternateContent>
        <mc:AlternateContent xmlns:mc="http://schemas.openxmlformats.org/markup-compatibility/2006">
          <mc:Choice Requires="x14">
            <control shapeId="42114" r:id="rId133" name="Check Box 130">
              <controlPr defaultSize="0" autoFill="0" autoLine="0" autoPict="0">
                <anchor moveWithCells="1">
                  <from>
                    <xdr:col>8</xdr:col>
                    <xdr:colOff>25400</xdr:colOff>
                    <xdr:row>175</xdr:row>
                    <xdr:rowOff>139700</xdr:rowOff>
                  </from>
                  <to>
                    <xdr:col>9</xdr:col>
                    <xdr:colOff>76200</xdr:colOff>
                    <xdr:row>177</xdr:row>
                    <xdr:rowOff>38100</xdr:rowOff>
                  </to>
                </anchor>
              </controlPr>
            </control>
          </mc:Choice>
        </mc:AlternateContent>
        <mc:AlternateContent xmlns:mc="http://schemas.openxmlformats.org/markup-compatibility/2006">
          <mc:Choice Requires="x14">
            <control shapeId="42115" r:id="rId134" name="Check Box 131">
              <controlPr defaultSize="0" autoFill="0" autoLine="0" autoPict="0">
                <anchor moveWithCells="1">
                  <from>
                    <xdr:col>10</xdr:col>
                    <xdr:colOff>25400</xdr:colOff>
                    <xdr:row>175</xdr:row>
                    <xdr:rowOff>139700</xdr:rowOff>
                  </from>
                  <to>
                    <xdr:col>11</xdr:col>
                    <xdr:colOff>76200</xdr:colOff>
                    <xdr:row>177</xdr:row>
                    <xdr:rowOff>38100</xdr:rowOff>
                  </to>
                </anchor>
              </controlPr>
            </control>
          </mc:Choice>
        </mc:AlternateContent>
        <mc:AlternateContent xmlns:mc="http://schemas.openxmlformats.org/markup-compatibility/2006">
          <mc:Choice Requires="x14">
            <control shapeId="42116" r:id="rId135" name="Check Box 132">
              <controlPr defaultSize="0" autoFill="0" autoLine="0" autoPict="0">
                <anchor moveWithCells="1">
                  <from>
                    <xdr:col>12</xdr:col>
                    <xdr:colOff>25400</xdr:colOff>
                    <xdr:row>175</xdr:row>
                    <xdr:rowOff>139700</xdr:rowOff>
                  </from>
                  <to>
                    <xdr:col>13</xdr:col>
                    <xdr:colOff>76200</xdr:colOff>
                    <xdr:row>177</xdr:row>
                    <xdr:rowOff>38100</xdr:rowOff>
                  </to>
                </anchor>
              </controlPr>
            </control>
          </mc:Choice>
        </mc:AlternateContent>
        <mc:AlternateContent xmlns:mc="http://schemas.openxmlformats.org/markup-compatibility/2006">
          <mc:Choice Requires="x14">
            <control shapeId="42117" r:id="rId136" name="Check Box 133">
              <controlPr defaultSize="0" autoFill="0" autoLine="0" autoPict="0">
                <anchor moveWithCells="1">
                  <from>
                    <xdr:col>8</xdr:col>
                    <xdr:colOff>25400</xdr:colOff>
                    <xdr:row>177</xdr:row>
                    <xdr:rowOff>139700</xdr:rowOff>
                  </from>
                  <to>
                    <xdr:col>9</xdr:col>
                    <xdr:colOff>76200</xdr:colOff>
                    <xdr:row>179</xdr:row>
                    <xdr:rowOff>38100</xdr:rowOff>
                  </to>
                </anchor>
              </controlPr>
            </control>
          </mc:Choice>
        </mc:AlternateContent>
        <mc:AlternateContent xmlns:mc="http://schemas.openxmlformats.org/markup-compatibility/2006">
          <mc:Choice Requires="x14">
            <control shapeId="42118" r:id="rId137" name="Check Box 134">
              <controlPr defaultSize="0" autoFill="0" autoLine="0" autoPict="0">
                <anchor moveWithCells="1">
                  <from>
                    <xdr:col>10</xdr:col>
                    <xdr:colOff>25400</xdr:colOff>
                    <xdr:row>177</xdr:row>
                    <xdr:rowOff>139700</xdr:rowOff>
                  </from>
                  <to>
                    <xdr:col>11</xdr:col>
                    <xdr:colOff>76200</xdr:colOff>
                    <xdr:row>179</xdr:row>
                    <xdr:rowOff>38100</xdr:rowOff>
                  </to>
                </anchor>
              </controlPr>
            </control>
          </mc:Choice>
        </mc:AlternateContent>
        <mc:AlternateContent xmlns:mc="http://schemas.openxmlformats.org/markup-compatibility/2006">
          <mc:Choice Requires="x14">
            <control shapeId="42119" r:id="rId138" name="Check Box 135">
              <controlPr defaultSize="0" autoFill="0" autoLine="0" autoPict="0">
                <anchor moveWithCells="1">
                  <from>
                    <xdr:col>12</xdr:col>
                    <xdr:colOff>25400</xdr:colOff>
                    <xdr:row>177</xdr:row>
                    <xdr:rowOff>139700</xdr:rowOff>
                  </from>
                  <to>
                    <xdr:col>13</xdr:col>
                    <xdr:colOff>76200</xdr:colOff>
                    <xdr:row>179</xdr:row>
                    <xdr:rowOff>38100</xdr:rowOff>
                  </to>
                </anchor>
              </controlPr>
            </control>
          </mc:Choice>
        </mc:AlternateContent>
        <mc:AlternateContent xmlns:mc="http://schemas.openxmlformats.org/markup-compatibility/2006">
          <mc:Choice Requires="x14">
            <control shapeId="42120" r:id="rId139" name="Check Box 136">
              <controlPr defaultSize="0" autoFill="0" autoLine="0" autoPict="0">
                <anchor moveWithCells="1">
                  <from>
                    <xdr:col>8</xdr:col>
                    <xdr:colOff>25400</xdr:colOff>
                    <xdr:row>131</xdr:row>
                    <xdr:rowOff>139700</xdr:rowOff>
                  </from>
                  <to>
                    <xdr:col>9</xdr:col>
                    <xdr:colOff>76200</xdr:colOff>
                    <xdr:row>133</xdr:row>
                    <xdr:rowOff>38100</xdr:rowOff>
                  </to>
                </anchor>
              </controlPr>
            </control>
          </mc:Choice>
        </mc:AlternateContent>
        <mc:AlternateContent xmlns:mc="http://schemas.openxmlformats.org/markup-compatibility/2006">
          <mc:Choice Requires="x14">
            <control shapeId="42121" r:id="rId140" name="Check Box 137">
              <controlPr defaultSize="0" autoFill="0" autoLine="0" autoPict="0">
                <anchor moveWithCells="1">
                  <from>
                    <xdr:col>10</xdr:col>
                    <xdr:colOff>25400</xdr:colOff>
                    <xdr:row>131</xdr:row>
                    <xdr:rowOff>139700</xdr:rowOff>
                  </from>
                  <to>
                    <xdr:col>11</xdr:col>
                    <xdr:colOff>76200</xdr:colOff>
                    <xdr:row>133</xdr:row>
                    <xdr:rowOff>38100</xdr:rowOff>
                  </to>
                </anchor>
              </controlPr>
            </control>
          </mc:Choice>
        </mc:AlternateContent>
        <mc:AlternateContent xmlns:mc="http://schemas.openxmlformats.org/markup-compatibility/2006">
          <mc:Choice Requires="x14">
            <control shapeId="42122" r:id="rId141" name="Check Box 138">
              <controlPr defaultSize="0" autoFill="0" autoLine="0" autoPict="0">
                <anchor moveWithCells="1">
                  <from>
                    <xdr:col>12</xdr:col>
                    <xdr:colOff>25400</xdr:colOff>
                    <xdr:row>131</xdr:row>
                    <xdr:rowOff>139700</xdr:rowOff>
                  </from>
                  <to>
                    <xdr:col>13</xdr:col>
                    <xdr:colOff>76200</xdr:colOff>
                    <xdr:row>133</xdr:row>
                    <xdr:rowOff>38100</xdr:rowOff>
                  </to>
                </anchor>
              </controlPr>
            </control>
          </mc:Choice>
        </mc:AlternateContent>
        <mc:AlternateContent xmlns:mc="http://schemas.openxmlformats.org/markup-compatibility/2006">
          <mc:Choice Requires="x14">
            <control shapeId="42123" r:id="rId142" name="Check Box 139">
              <controlPr defaultSize="0" autoFill="0" autoLine="0" autoPict="0">
                <anchor moveWithCells="1">
                  <from>
                    <xdr:col>8</xdr:col>
                    <xdr:colOff>25400</xdr:colOff>
                    <xdr:row>51</xdr:row>
                    <xdr:rowOff>139700</xdr:rowOff>
                  </from>
                  <to>
                    <xdr:col>9</xdr:col>
                    <xdr:colOff>76200</xdr:colOff>
                    <xdr:row>53</xdr:row>
                    <xdr:rowOff>38100</xdr:rowOff>
                  </to>
                </anchor>
              </controlPr>
            </control>
          </mc:Choice>
        </mc:AlternateContent>
        <mc:AlternateContent xmlns:mc="http://schemas.openxmlformats.org/markup-compatibility/2006">
          <mc:Choice Requires="x14">
            <control shapeId="42124" r:id="rId143" name="Check Box 140">
              <controlPr defaultSize="0" autoFill="0" autoLine="0" autoPict="0">
                <anchor moveWithCells="1">
                  <from>
                    <xdr:col>10</xdr:col>
                    <xdr:colOff>25400</xdr:colOff>
                    <xdr:row>50</xdr:row>
                    <xdr:rowOff>139700</xdr:rowOff>
                  </from>
                  <to>
                    <xdr:col>11</xdr:col>
                    <xdr:colOff>76200</xdr:colOff>
                    <xdr:row>54</xdr:row>
                    <xdr:rowOff>38100</xdr:rowOff>
                  </to>
                </anchor>
              </controlPr>
            </control>
          </mc:Choice>
        </mc:AlternateContent>
        <mc:AlternateContent xmlns:mc="http://schemas.openxmlformats.org/markup-compatibility/2006">
          <mc:Choice Requires="x14">
            <control shapeId="42125" r:id="rId144" name="Check Box 141">
              <controlPr defaultSize="0" autoFill="0" autoLine="0" autoPict="0">
                <anchor moveWithCells="1">
                  <from>
                    <xdr:col>12</xdr:col>
                    <xdr:colOff>25400</xdr:colOff>
                    <xdr:row>50</xdr:row>
                    <xdr:rowOff>139700</xdr:rowOff>
                  </from>
                  <to>
                    <xdr:col>13</xdr:col>
                    <xdr:colOff>76200</xdr:colOff>
                    <xdr:row>54</xdr:row>
                    <xdr:rowOff>38100</xdr:rowOff>
                  </to>
                </anchor>
              </controlPr>
            </control>
          </mc:Choice>
        </mc:AlternateContent>
        <mc:AlternateContent xmlns:mc="http://schemas.openxmlformats.org/markup-compatibility/2006">
          <mc:Choice Requires="x14">
            <control shapeId="42126" r:id="rId145" name="Check Box 142">
              <controlPr defaultSize="0" autoFill="0" autoLine="0" autoPict="0">
                <anchor moveWithCells="1">
                  <from>
                    <xdr:col>2</xdr:col>
                    <xdr:colOff>25400</xdr:colOff>
                    <xdr:row>323</xdr:row>
                    <xdr:rowOff>139700</xdr:rowOff>
                  </from>
                  <to>
                    <xdr:col>2</xdr:col>
                    <xdr:colOff>342900</xdr:colOff>
                    <xdr:row>325</xdr:row>
                    <xdr:rowOff>38100</xdr:rowOff>
                  </to>
                </anchor>
              </controlPr>
            </control>
          </mc:Choice>
        </mc:AlternateContent>
        <mc:AlternateContent xmlns:mc="http://schemas.openxmlformats.org/markup-compatibility/2006">
          <mc:Choice Requires="x14">
            <control shapeId="42127" r:id="rId146" name="Check Box 143">
              <controlPr defaultSize="0" autoFill="0" autoLine="0" autoPict="0">
                <anchor moveWithCells="1">
                  <from>
                    <xdr:col>3</xdr:col>
                    <xdr:colOff>25400</xdr:colOff>
                    <xdr:row>323</xdr:row>
                    <xdr:rowOff>139700</xdr:rowOff>
                  </from>
                  <to>
                    <xdr:col>3</xdr:col>
                    <xdr:colOff>342900</xdr:colOff>
                    <xdr:row>325</xdr:row>
                    <xdr:rowOff>38100</xdr:rowOff>
                  </to>
                </anchor>
              </controlPr>
            </control>
          </mc:Choice>
        </mc:AlternateContent>
        <mc:AlternateContent xmlns:mc="http://schemas.openxmlformats.org/markup-compatibility/2006">
          <mc:Choice Requires="x14">
            <control shapeId="42128" r:id="rId147" name="Check Box 144">
              <controlPr defaultSize="0" autoFill="0" autoLine="0" autoPict="0">
                <anchor moveWithCells="1">
                  <from>
                    <xdr:col>4</xdr:col>
                    <xdr:colOff>25400</xdr:colOff>
                    <xdr:row>324</xdr:row>
                    <xdr:rowOff>139700</xdr:rowOff>
                  </from>
                  <to>
                    <xdr:col>4</xdr:col>
                    <xdr:colOff>342900</xdr:colOff>
                    <xdr:row>326</xdr:row>
                    <xdr:rowOff>38100</xdr:rowOff>
                  </to>
                </anchor>
              </controlPr>
            </control>
          </mc:Choice>
        </mc:AlternateContent>
        <mc:AlternateContent xmlns:mc="http://schemas.openxmlformats.org/markup-compatibility/2006">
          <mc:Choice Requires="x14">
            <control shapeId="42129" r:id="rId148" name="Check Box 145">
              <controlPr defaultSize="0" autoFill="0" autoLine="0" autoPict="0">
                <anchor moveWithCells="1">
                  <from>
                    <xdr:col>2</xdr:col>
                    <xdr:colOff>25400</xdr:colOff>
                    <xdr:row>327</xdr:row>
                    <xdr:rowOff>139700</xdr:rowOff>
                  </from>
                  <to>
                    <xdr:col>2</xdr:col>
                    <xdr:colOff>342900</xdr:colOff>
                    <xdr:row>329</xdr:row>
                    <xdr:rowOff>38100</xdr:rowOff>
                  </to>
                </anchor>
              </controlPr>
            </control>
          </mc:Choice>
        </mc:AlternateContent>
        <mc:AlternateContent xmlns:mc="http://schemas.openxmlformats.org/markup-compatibility/2006">
          <mc:Choice Requires="x14">
            <control shapeId="42130" r:id="rId149" name="Check Box 146">
              <controlPr defaultSize="0" autoFill="0" autoLine="0" autoPict="0">
                <anchor moveWithCells="1">
                  <from>
                    <xdr:col>3</xdr:col>
                    <xdr:colOff>25400</xdr:colOff>
                    <xdr:row>327</xdr:row>
                    <xdr:rowOff>139700</xdr:rowOff>
                  </from>
                  <to>
                    <xdr:col>3</xdr:col>
                    <xdr:colOff>342900</xdr:colOff>
                    <xdr:row>329</xdr:row>
                    <xdr:rowOff>38100</xdr:rowOff>
                  </to>
                </anchor>
              </controlPr>
            </control>
          </mc:Choice>
        </mc:AlternateContent>
        <mc:AlternateContent xmlns:mc="http://schemas.openxmlformats.org/markup-compatibility/2006">
          <mc:Choice Requires="x14">
            <control shapeId="42131" r:id="rId150" name="Check Box 147">
              <controlPr defaultSize="0" autoFill="0" autoLine="0" autoPict="0">
                <anchor moveWithCells="1">
                  <from>
                    <xdr:col>4</xdr:col>
                    <xdr:colOff>25400</xdr:colOff>
                    <xdr:row>327</xdr:row>
                    <xdr:rowOff>139700</xdr:rowOff>
                  </from>
                  <to>
                    <xdr:col>4</xdr:col>
                    <xdr:colOff>342900</xdr:colOff>
                    <xdr:row>329</xdr:row>
                    <xdr:rowOff>38100</xdr:rowOff>
                  </to>
                </anchor>
              </controlPr>
            </control>
          </mc:Choice>
        </mc:AlternateContent>
        <mc:AlternateContent xmlns:mc="http://schemas.openxmlformats.org/markup-compatibility/2006">
          <mc:Choice Requires="x14">
            <control shapeId="42132" r:id="rId151" name="Check Box 148">
              <controlPr defaultSize="0" autoFill="0" autoLine="0" autoPict="0">
                <anchor moveWithCells="1">
                  <from>
                    <xdr:col>8</xdr:col>
                    <xdr:colOff>38100</xdr:colOff>
                    <xdr:row>134</xdr:row>
                    <xdr:rowOff>139700</xdr:rowOff>
                  </from>
                  <to>
                    <xdr:col>9</xdr:col>
                    <xdr:colOff>101600</xdr:colOff>
                    <xdr:row>136</xdr:row>
                    <xdr:rowOff>25400</xdr:rowOff>
                  </to>
                </anchor>
              </controlPr>
            </control>
          </mc:Choice>
        </mc:AlternateContent>
        <mc:AlternateContent xmlns:mc="http://schemas.openxmlformats.org/markup-compatibility/2006">
          <mc:Choice Requires="x14">
            <control shapeId="42133" r:id="rId152" name="Check Box 149">
              <controlPr defaultSize="0" autoFill="0" autoLine="0" autoPict="0">
                <anchor moveWithCells="1">
                  <from>
                    <xdr:col>10</xdr:col>
                    <xdr:colOff>25400</xdr:colOff>
                    <xdr:row>134</xdr:row>
                    <xdr:rowOff>139700</xdr:rowOff>
                  </from>
                  <to>
                    <xdr:col>11</xdr:col>
                    <xdr:colOff>76200</xdr:colOff>
                    <xdr:row>136</xdr:row>
                    <xdr:rowOff>38100</xdr:rowOff>
                  </to>
                </anchor>
              </controlPr>
            </control>
          </mc:Choice>
        </mc:AlternateContent>
        <mc:AlternateContent xmlns:mc="http://schemas.openxmlformats.org/markup-compatibility/2006">
          <mc:Choice Requires="x14">
            <control shapeId="42134" r:id="rId153" name="Check Box 150">
              <controlPr defaultSize="0" autoFill="0" autoLine="0" autoPict="0">
                <anchor moveWithCells="1">
                  <from>
                    <xdr:col>12</xdr:col>
                    <xdr:colOff>0</xdr:colOff>
                    <xdr:row>134</xdr:row>
                    <xdr:rowOff>139700</xdr:rowOff>
                  </from>
                  <to>
                    <xdr:col>13</xdr:col>
                    <xdr:colOff>63500</xdr:colOff>
                    <xdr:row>136</xdr:row>
                    <xdr:rowOff>38100</xdr:rowOff>
                  </to>
                </anchor>
              </controlPr>
            </control>
          </mc:Choice>
        </mc:AlternateContent>
        <mc:AlternateContent xmlns:mc="http://schemas.openxmlformats.org/markup-compatibility/2006">
          <mc:Choice Requires="x14">
            <control shapeId="42135" r:id="rId154" name="Check Box 151">
              <controlPr defaultSize="0" autoFill="0" autoLine="0" autoPict="0">
                <anchor moveWithCells="1">
                  <from>
                    <xdr:col>1</xdr:col>
                    <xdr:colOff>25400</xdr:colOff>
                    <xdr:row>328</xdr:row>
                    <xdr:rowOff>139700</xdr:rowOff>
                  </from>
                  <to>
                    <xdr:col>1</xdr:col>
                    <xdr:colOff>342900</xdr:colOff>
                    <xdr:row>330</xdr:row>
                    <xdr:rowOff>38100</xdr:rowOff>
                  </to>
                </anchor>
              </controlPr>
            </control>
          </mc:Choice>
        </mc:AlternateContent>
        <mc:AlternateContent xmlns:mc="http://schemas.openxmlformats.org/markup-compatibility/2006">
          <mc:Choice Requires="x14">
            <control shapeId="42136" r:id="rId155" name="Check Box 152">
              <controlPr defaultSize="0" autoFill="0" autoLine="0" autoPict="0">
                <anchor moveWithCells="1">
                  <from>
                    <xdr:col>2</xdr:col>
                    <xdr:colOff>25400</xdr:colOff>
                    <xdr:row>330</xdr:row>
                    <xdr:rowOff>139700</xdr:rowOff>
                  </from>
                  <to>
                    <xdr:col>2</xdr:col>
                    <xdr:colOff>342900</xdr:colOff>
                    <xdr:row>332</xdr:row>
                    <xdr:rowOff>38100</xdr:rowOff>
                  </to>
                </anchor>
              </controlPr>
            </control>
          </mc:Choice>
        </mc:AlternateContent>
        <mc:AlternateContent xmlns:mc="http://schemas.openxmlformats.org/markup-compatibility/2006">
          <mc:Choice Requires="x14">
            <control shapeId="42137" r:id="rId156" name="Check Box 153">
              <controlPr defaultSize="0" autoFill="0" autoLine="0" autoPict="0">
                <anchor moveWithCells="1">
                  <from>
                    <xdr:col>4</xdr:col>
                    <xdr:colOff>25400</xdr:colOff>
                    <xdr:row>330</xdr:row>
                    <xdr:rowOff>139700</xdr:rowOff>
                  </from>
                  <to>
                    <xdr:col>4</xdr:col>
                    <xdr:colOff>342900</xdr:colOff>
                    <xdr:row>332</xdr:row>
                    <xdr:rowOff>38100</xdr:rowOff>
                  </to>
                </anchor>
              </controlPr>
            </control>
          </mc:Choice>
        </mc:AlternateContent>
        <mc:AlternateContent xmlns:mc="http://schemas.openxmlformats.org/markup-compatibility/2006">
          <mc:Choice Requires="x14">
            <control shapeId="42138" r:id="rId157" name="Check Box 154">
              <controlPr defaultSize="0" autoFill="0" autoLine="0" autoPict="0">
                <anchor moveWithCells="1">
                  <from>
                    <xdr:col>8</xdr:col>
                    <xdr:colOff>38100</xdr:colOff>
                    <xdr:row>35</xdr:row>
                    <xdr:rowOff>139700</xdr:rowOff>
                  </from>
                  <to>
                    <xdr:col>9</xdr:col>
                    <xdr:colOff>101600</xdr:colOff>
                    <xdr:row>37</xdr:row>
                    <xdr:rowOff>38100</xdr:rowOff>
                  </to>
                </anchor>
              </controlPr>
            </control>
          </mc:Choice>
        </mc:AlternateContent>
        <mc:AlternateContent xmlns:mc="http://schemas.openxmlformats.org/markup-compatibility/2006">
          <mc:Choice Requires="x14">
            <control shapeId="42139" r:id="rId158" name="Check Box 155">
              <controlPr defaultSize="0" autoFill="0" autoLine="0" autoPict="0">
                <anchor moveWithCells="1">
                  <from>
                    <xdr:col>10</xdr:col>
                    <xdr:colOff>25400</xdr:colOff>
                    <xdr:row>35</xdr:row>
                    <xdr:rowOff>139700</xdr:rowOff>
                  </from>
                  <to>
                    <xdr:col>11</xdr:col>
                    <xdr:colOff>76200</xdr:colOff>
                    <xdr:row>37</xdr:row>
                    <xdr:rowOff>38100</xdr:rowOff>
                  </to>
                </anchor>
              </controlPr>
            </control>
          </mc:Choice>
        </mc:AlternateContent>
        <mc:AlternateContent xmlns:mc="http://schemas.openxmlformats.org/markup-compatibility/2006">
          <mc:Choice Requires="x14">
            <control shapeId="42140" r:id="rId159" name="Check Box 156">
              <controlPr defaultSize="0" autoFill="0" autoLine="0" autoPict="0">
                <anchor moveWithCells="1">
                  <from>
                    <xdr:col>12</xdr:col>
                    <xdr:colOff>25400</xdr:colOff>
                    <xdr:row>35</xdr:row>
                    <xdr:rowOff>139700</xdr:rowOff>
                  </from>
                  <to>
                    <xdr:col>13</xdr:col>
                    <xdr:colOff>76200</xdr:colOff>
                    <xdr:row>37</xdr:row>
                    <xdr:rowOff>25400</xdr:rowOff>
                  </to>
                </anchor>
              </controlPr>
            </control>
          </mc:Choice>
        </mc:AlternateContent>
        <mc:AlternateContent xmlns:mc="http://schemas.openxmlformats.org/markup-compatibility/2006">
          <mc:Choice Requires="x14">
            <control shapeId="42141" r:id="rId160" name="Check Box 157">
              <controlPr defaultSize="0" autoFill="0" autoLine="0" autoPict="0">
                <anchor moveWithCells="1">
                  <from>
                    <xdr:col>8</xdr:col>
                    <xdr:colOff>25400</xdr:colOff>
                    <xdr:row>112</xdr:row>
                    <xdr:rowOff>63500</xdr:rowOff>
                  </from>
                  <to>
                    <xdr:col>9</xdr:col>
                    <xdr:colOff>101600</xdr:colOff>
                    <xdr:row>114</xdr:row>
                    <xdr:rowOff>127000</xdr:rowOff>
                  </to>
                </anchor>
              </controlPr>
            </control>
          </mc:Choice>
        </mc:AlternateContent>
        <mc:AlternateContent xmlns:mc="http://schemas.openxmlformats.org/markup-compatibility/2006">
          <mc:Choice Requires="x14">
            <control shapeId="42142" r:id="rId161" name="Check Box 158">
              <controlPr defaultSize="0" autoFill="0" autoLine="0" autoPict="0">
                <anchor moveWithCells="1">
                  <from>
                    <xdr:col>9</xdr:col>
                    <xdr:colOff>622300</xdr:colOff>
                    <xdr:row>112</xdr:row>
                    <xdr:rowOff>139700</xdr:rowOff>
                  </from>
                  <to>
                    <xdr:col>11</xdr:col>
                    <xdr:colOff>50800</xdr:colOff>
                    <xdr:row>114</xdr:row>
                    <xdr:rowOff>25400</xdr:rowOff>
                  </to>
                </anchor>
              </controlPr>
            </control>
          </mc:Choice>
        </mc:AlternateContent>
        <mc:AlternateContent xmlns:mc="http://schemas.openxmlformats.org/markup-compatibility/2006">
          <mc:Choice Requires="x14">
            <control shapeId="42143" r:id="rId162" name="Check Box 159">
              <controlPr defaultSize="0" autoFill="0" autoLine="0" autoPict="0">
                <anchor moveWithCells="1">
                  <from>
                    <xdr:col>12</xdr:col>
                    <xdr:colOff>38100</xdr:colOff>
                    <xdr:row>112</xdr:row>
                    <xdr:rowOff>139700</xdr:rowOff>
                  </from>
                  <to>
                    <xdr:col>13</xdr:col>
                    <xdr:colOff>101600</xdr:colOff>
                    <xdr:row>114</xdr:row>
                    <xdr:rowOff>38100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09553-D627-45AA-871F-A2F41258D17A}">
  <sheetPr codeName="Sheet33">
    <tabColor indexed="13"/>
  </sheetPr>
  <dimension ref="A1:K49"/>
  <sheetViews>
    <sheetView zoomScale="75" zoomScaleNormal="75" workbookViewId="0">
      <selection activeCell="L25" sqref="L25"/>
    </sheetView>
  </sheetViews>
  <sheetFormatPr baseColWidth="10" defaultColWidth="9.1640625" defaultRowHeight="14"/>
  <cols>
    <col min="1" max="1" width="1.5" style="19" customWidth="1"/>
    <col min="2" max="2" width="6.5" style="19" customWidth="1"/>
    <col min="3" max="3" width="37" style="6" customWidth="1"/>
    <col min="4" max="5" width="15.6640625" style="6" customWidth="1"/>
    <col min="6" max="6" width="15.1640625" style="6" customWidth="1"/>
    <col min="7" max="7" width="16.5" style="6" customWidth="1"/>
    <col min="8" max="10" width="9.1640625" style="6"/>
    <col min="11" max="11" width="5.5" style="6" customWidth="1"/>
    <col min="12" max="16384" width="9.1640625" style="6"/>
  </cols>
  <sheetData>
    <row r="1" spans="1:7">
      <c r="A1" s="14"/>
      <c r="B1" s="14"/>
      <c r="C1" s="15"/>
      <c r="D1" s="16">
        <v>-1</v>
      </c>
      <c r="E1" s="17">
        <v>-2</v>
      </c>
      <c r="F1" s="44">
        <v>-3</v>
      </c>
      <c r="G1" s="18">
        <v>-4</v>
      </c>
    </row>
    <row r="2" spans="1:7">
      <c r="C2" s="11"/>
      <c r="D2" s="11"/>
      <c r="E2" s="24" t="s">
        <v>83</v>
      </c>
      <c r="F2" s="999" t="str">
        <f>"BUDGET YEAR ENDING "&amp;TEXT('Form 1'!C138, "MM/DD/YY")</f>
        <v>BUDGET YEAR ENDING 06/30/27</v>
      </c>
      <c r="G2" s="1000"/>
    </row>
    <row r="3" spans="1:7" s="22" customFormat="1" ht="15.75" customHeight="1">
      <c r="A3" s="42"/>
      <c r="B3" s="768"/>
      <c r="C3" s="769"/>
      <c r="D3" s="39" t="s">
        <v>323</v>
      </c>
      <c r="E3" s="39" t="s">
        <v>324</v>
      </c>
      <c r="F3" s="43"/>
    </row>
    <row r="4" spans="1:7" s="22" customFormat="1" ht="15.75" customHeight="1">
      <c r="A4" s="42"/>
      <c r="B4" s="768"/>
      <c r="C4" s="769" t="s">
        <v>267</v>
      </c>
      <c r="D4" s="39" t="s">
        <v>325</v>
      </c>
      <c r="E4" s="39" t="s">
        <v>325</v>
      </c>
      <c r="F4" s="41" t="s">
        <v>432</v>
      </c>
      <c r="G4" s="38" t="s">
        <v>433</v>
      </c>
    </row>
    <row r="5" spans="1:7" s="22" customFormat="1" ht="15" customHeight="1">
      <c r="A5" s="20"/>
      <c r="B5" s="33"/>
      <c r="C5" s="34"/>
      <c r="D5" s="139">
        <f>'Form 1'!C129</f>
        <v>45838</v>
      </c>
      <c r="E5" s="139">
        <f>'Form 1'!C133</f>
        <v>46203</v>
      </c>
      <c r="F5" s="40" t="s">
        <v>326</v>
      </c>
      <c r="G5" s="21" t="s">
        <v>326</v>
      </c>
    </row>
    <row r="6" spans="1:7" ht="21" customHeight="1">
      <c r="A6" s="95" t="s">
        <v>327</v>
      </c>
      <c r="B6" s="95"/>
      <c r="C6" s="96" t="s">
        <v>328</v>
      </c>
      <c r="D6" s="84"/>
      <c r="E6" s="84"/>
      <c r="F6" s="84"/>
      <c r="G6" s="85"/>
    </row>
    <row r="7" spans="1:7">
      <c r="A7" s="97" t="s">
        <v>847</v>
      </c>
      <c r="B7" s="98"/>
      <c r="C7" s="83" t="s">
        <v>848</v>
      </c>
      <c r="D7" s="81"/>
      <c r="E7" s="81"/>
      <c r="F7" s="81"/>
      <c r="G7" s="82"/>
    </row>
    <row r="8" spans="1:7">
      <c r="A8" s="98"/>
      <c r="B8" s="98" t="s">
        <v>637</v>
      </c>
      <c r="C8" s="83" t="s">
        <v>638</v>
      </c>
      <c r="D8" s="81"/>
      <c r="E8" s="81"/>
      <c r="F8" s="81"/>
      <c r="G8" s="82"/>
    </row>
    <row r="9" spans="1:7">
      <c r="A9" s="98"/>
      <c r="B9" s="98" t="s">
        <v>849</v>
      </c>
      <c r="C9" s="83" t="s">
        <v>850</v>
      </c>
      <c r="D9" s="81"/>
      <c r="E9" s="81"/>
      <c r="F9" s="81"/>
      <c r="G9" s="82"/>
    </row>
    <row r="10" spans="1:7">
      <c r="A10" s="98"/>
      <c r="B10" s="98" t="s">
        <v>851</v>
      </c>
      <c r="C10" s="83" t="s">
        <v>852</v>
      </c>
      <c r="D10" s="81"/>
      <c r="E10" s="81"/>
      <c r="F10" s="81"/>
      <c r="G10" s="82"/>
    </row>
    <row r="11" spans="1:7">
      <c r="A11" s="98"/>
      <c r="B11" s="98" t="s">
        <v>853</v>
      </c>
      <c r="C11" s="83" t="s">
        <v>854</v>
      </c>
      <c r="D11" s="81"/>
      <c r="E11" s="81"/>
      <c r="F11" s="81"/>
      <c r="G11" s="82"/>
    </row>
    <row r="12" spans="1:7">
      <c r="A12" s="98"/>
      <c r="B12" s="98" t="s">
        <v>855</v>
      </c>
      <c r="C12" s="83" t="s">
        <v>856</v>
      </c>
      <c r="D12" s="81"/>
      <c r="E12" s="81"/>
      <c r="F12" s="81"/>
      <c r="G12" s="82"/>
    </row>
    <row r="13" spans="1:7">
      <c r="A13" s="98"/>
      <c r="B13" s="98" t="s">
        <v>640</v>
      </c>
      <c r="C13" s="83" t="s">
        <v>674</v>
      </c>
      <c r="D13" s="81"/>
      <c r="E13" s="81"/>
      <c r="F13" s="81"/>
      <c r="G13" s="82"/>
    </row>
    <row r="14" spans="1:7">
      <c r="A14" s="97" t="s">
        <v>329</v>
      </c>
      <c r="B14" s="98"/>
      <c r="C14" s="83" t="s">
        <v>857</v>
      </c>
      <c r="D14" s="81"/>
      <c r="E14" s="81"/>
      <c r="F14" s="81"/>
      <c r="G14" s="82"/>
    </row>
    <row r="15" spans="1:7">
      <c r="A15" s="98" t="s">
        <v>332</v>
      </c>
      <c r="B15" s="98"/>
      <c r="C15" s="83" t="s">
        <v>333</v>
      </c>
      <c r="D15" s="81"/>
      <c r="E15" s="81"/>
      <c r="F15" s="81"/>
      <c r="G15" s="82"/>
    </row>
    <row r="16" spans="1:7">
      <c r="A16" s="98"/>
      <c r="B16" s="98" t="s">
        <v>858</v>
      </c>
      <c r="C16" s="83" t="s">
        <v>859</v>
      </c>
      <c r="D16" s="81"/>
      <c r="E16" s="81"/>
      <c r="F16" s="81"/>
      <c r="G16" s="82"/>
    </row>
    <row r="17" spans="1:7">
      <c r="A17" s="98"/>
      <c r="B17" s="98" t="s">
        <v>860</v>
      </c>
      <c r="C17" s="83" t="s">
        <v>861</v>
      </c>
      <c r="D17" s="81"/>
      <c r="E17" s="81"/>
      <c r="F17" s="81"/>
      <c r="G17" s="82"/>
    </row>
    <row r="18" spans="1:7">
      <c r="A18" s="98"/>
      <c r="B18" s="98" t="s">
        <v>862</v>
      </c>
      <c r="C18" s="83" t="s">
        <v>863</v>
      </c>
      <c r="D18" s="81"/>
      <c r="E18" s="81"/>
      <c r="F18" s="81"/>
      <c r="G18" s="82"/>
    </row>
    <row r="19" spans="1:7">
      <c r="A19" s="98" t="s">
        <v>334</v>
      </c>
      <c r="B19" s="98"/>
      <c r="C19" s="83" t="s">
        <v>335</v>
      </c>
      <c r="D19" s="81"/>
      <c r="E19" s="81"/>
      <c r="F19" s="81"/>
      <c r="G19" s="82"/>
    </row>
    <row r="20" spans="1:7">
      <c r="A20" s="98"/>
      <c r="B20" s="98" t="s">
        <v>864</v>
      </c>
      <c r="C20" s="83" t="s">
        <v>859</v>
      </c>
      <c r="D20" s="81"/>
      <c r="E20" s="81"/>
      <c r="F20" s="81"/>
      <c r="G20" s="82"/>
    </row>
    <row r="21" spans="1:7">
      <c r="A21" s="98"/>
      <c r="B21" s="98" t="s">
        <v>865</v>
      </c>
      <c r="C21" s="83" t="s">
        <v>863</v>
      </c>
      <c r="D21" s="81"/>
      <c r="E21" s="81"/>
      <c r="F21" s="81"/>
      <c r="G21" s="82"/>
    </row>
    <row r="22" spans="1:7">
      <c r="A22" s="98" t="s">
        <v>336</v>
      </c>
      <c r="B22" s="98"/>
      <c r="C22" s="83" t="s">
        <v>337</v>
      </c>
      <c r="D22" s="81"/>
      <c r="E22" s="81"/>
      <c r="F22" s="81"/>
      <c r="G22" s="82"/>
    </row>
    <row r="23" spans="1:7">
      <c r="A23" s="98" t="s">
        <v>338</v>
      </c>
      <c r="B23" s="98"/>
      <c r="C23" s="83" t="s">
        <v>866</v>
      </c>
      <c r="D23" s="81"/>
      <c r="E23" s="81"/>
      <c r="F23" s="81"/>
      <c r="G23" s="82"/>
    </row>
    <row r="24" spans="1:7">
      <c r="A24" s="98"/>
      <c r="B24" s="98" t="s">
        <v>867</v>
      </c>
      <c r="C24" s="83" t="s">
        <v>868</v>
      </c>
      <c r="D24" s="81"/>
      <c r="E24" s="81"/>
      <c r="F24" s="81"/>
      <c r="G24" s="82"/>
    </row>
    <row r="25" spans="1:7">
      <c r="A25" s="98"/>
      <c r="B25" s="98" t="s">
        <v>869</v>
      </c>
      <c r="C25" s="83" t="s">
        <v>870</v>
      </c>
      <c r="D25" s="81"/>
      <c r="E25" s="81"/>
      <c r="F25" s="81"/>
      <c r="G25" s="82"/>
    </row>
    <row r="26" spans="1:7">
      <c r="A26" s="98"/>
      <c r="B26" s="98" t="s">
        <v>871</v>
      </c>
      <c r="C26" s="83" t="s">
        <v>872</v>
      </c>
      <c r="D26" s="81"/>
      <c r="E26" s="81"/>
      <c r="F26" s="81"/>
      <c r="G26" s="82"/>
    </row>
    <row r="27" spans="1:7">
      <c r="A27" s="98"/>
      <c r="B27" s="98" t="s">
        <v>873</v>
      </c>
      <c r="C27" s="83" t="s">
        <v>674</v>
      </c>
      <c r="D27" s="81"/>
      <c r="E27" s="81"/>
      <c r="F27" s="81"/>
      <c r="G27" s="82"/>
    </row>
    <row r="28" spans="1:7">
      <c r="A28" s="97" t="s">
        <v>340</v>
      </c>
      <c r="B28" s="98"/>
      <c r="C28" s="83" t="s">
        <v>874</v>
      </c>
      <c r="D28" s="81"/>
      <c r="E28" s="81"/>
      <c r="F28" s="81"/>
      <c r="G28" s="82"/>
    </row>
    <row r="29" spans="1:7">
      <c r="A29" s="97" t="s">
        <v>342</v>
      </c>
      <c r="B29" s="98"/>
      <c r="C29" s="83" t="s">
        <v>343</v>
      </c>
      <c r="D29" s="81"/>
      <c r="E29" s="81"/>
      <c r="F29" s="81"/>
      <c r="G29" s="82"/>
    </row>
    <row r="30" spans="1:7">
      <c r="A30" s="97" t="s">
        <v>344</v>
      </c>
      <c r="B30" s="98"/>
      <c r="C30" s="83" t="s">
        <v>345</v>
      </c>
      <c r="D30" s="81"/>
      <c r="E30" s="81"/>
      <c r="F30" s="81"/>
      <c r="G30" s="82"/>
    </row>
    <row r="31" spans="1:7">
      <c r="A31" s="98" t="s">
        <v>346</v>
      </c>
      <c r="B31" s="98"/>
      <c r="C31" s="136" t="s">
        <v>347</v>
      </c>
      <c r="D31" s="81"/>
      <c r="E31" s="81"/>
      <c r="F31" s="81"/>
      <c r="G31" s="82"/>
    </row>
    <row r="32" spans="1:7">
      <c r="A32" s="97" t="s">
        <v>348</v>
      </c>
      <c r="B32" s="97"/>
      <c r="C32" s="79" t="s">
        <v>349</v>
      </c>
      <c r="D32" s="99"/>
      <c r="E32" s="99"/>
      <c r="F32" s="99"/>
      <c r="G32" s="100"/>
    </row>
    <row r="33" spans="1:11">
      <c r="A33" s="97" t="s">
        <v>875</v>
      </c>
      <c r="B33" s="98"/>
      <c r="C33" s="83" t="s">
        <v>353</v>
      </c>
      <c r="D33" s="81"/>
      <c r="E33" s="81"/>
      <c r="F33" s="81"/>
      <c r="G33" s="82"/>
    </row>
    <row r="34" spans="1:11">
      <c r="A34" s="97" t="s">
        <v>876</v>
      </c>
      <c r="B34" s="98"/>
      <c r="C34" s="136" t="s">
        <v>877</v>
      </c>
      <c r="D34" s="81"/>
      <c r="E34" s="81"/>
      <c r="F34" s="81"/>
      <c r="G34" s="82"/>
    </row>
    <row r="35" spans="1:11">
      <c r="A35" s="98"/>
      <c r="B35" s="98"/>
      <c r="C35" s="83"/>
      <c r="D35" s="81"/>
      <c r="E35" s="81"/>
      <c r="F35" s="81"/>
      <c r="G35" s="82"/>
    </row>
    <row r="36" spans="1:11" ht="15" thickBot="1">
      <c r="A36" s="101" t="s">
        <v>878</v>
      </c>
      <c r="B36" s="102"/>
      <c r="C36" s="86"/>
      <c r="D36" s="87"/>
      <c r="E36" s="87"/>
      <c r="F36" s="87"/>
      <c r="G36" s="88"/>
    </row>
    <row r="37" spans="1:11" ht="21.75" customHeight="1" thickTop="1">
      <c r="A37" s="103" t="s">
        <v>355</v>
      </c>
      <c r="B37" s="104"/>
      <c r="C37" s="105" t="s">
        <v>356</v>
      </c>
      <c r="D37" s="84"/>
      <c r="E37" s="84"/>
      <c r="F37" s="84"/>
      <c r="G37" s="85"/>
    </row>
    <row r="38" spans="1:11">
      <c r="A38" s="98"/>
      <c r="B38" s="98" t="s">
        <v>359</v>
      </c>
      <c r="C38" s="83" t="s">
        <v>879</v>
      </c>
      <c r="D38" s="81"/>
      <c r="E38" s="81"/>
      <c r="F38" s="81"/>
      <c r="G38" s="82"/>
    </row>
    <row r="39" spans="1:11">
      <c r="A39" s="98"/>
      <c r="B39" s="98" t="s">
        <v>880</v>
      </c>
      <c r="C39" s="83" t="s">
        <v>881</v>
      </c>
      <c r="D39" s="81"/>
      <c r="E39" s="81"/>
      <c r="F39" s="81"/>
      <c r="G39" s="82"/>
      <c r="K39" s="23"/>
    </row>
    <row r="40" spans="1:11">
      <c r="A40" s="98"/>
      <c r="B40" s="98" t="s">
        <v>882</v>
      </c>
      <c r="C40" s="83" t="s">
        <v>883</v>
      </c>
      <c r="D40" s="81"/>
      <c r="E40" s="81"/>
      <c r="F40" s="81"/>
      <c r="G40" s="82"/>
    </row>
    <row r="41" spans="1:11" ht="20.25" customHeight="1" thickBot="1">
      <c r="A41" s="101" t="s">
        <v>884</v>
      </c>
      <c r="B41" s="102"/>
      <c r="C41" s="86"/>
      <c r="D41" s="87"/>
      <c r="E41" s="87"/>
      <c r="F41" s="87"/>
      <c r="G41" s="88"/>
    </row>
    <row r="42" spans="1:11" ht="15" thickTop="1">
      <c r="A42" s="106"/>
      <c r="B42" s="106"/>
      <c r="C42" s="89"/>
      <c r="D42" s="89"/>
      <c r="E42" s="89"/>
      <c r="F42" s="89"/>
      <c r="G42" s="89"/>
    </row>
    <row r="43" spans="1:11">
      <c r="A43" s="106"/>
      <c r="B43" s="106"/>
      <c r="C43" s="89"/>
      <c r="D43" s="89"/>
      <c r="E43" s="89"/>
      <c r="F43" s="89"/>
      <c r="G43" s="89"/>
    </row>
    <row r="44" spans="1:11">
      <c r="A44" s="98"/>
      <c r="B44" s="98"/>
      <c r="C44" s="80"/>
      <c r="D44" s="89" t="s">
        <v>129</v>
      </c>
      <c r="E44" s="80"/>
      <c r="F44" s="138" t="str">
        <f>"Budget Fiscal Year "&amp;TEXT('Form 1'!$C$136, "mm/dd/yy")</f>
        <v>Budget Fiscal Year 2026-2027</v>
      </c>
      <c r="G44" s="89"/>
    </row>
    <row r="45" spans="1:11" ht="14.25" customHeight="1">
      <c r="A45" s="97"/>
      <c r="B45" s="97"/>
      <c r="C45" s="107"/>
      <c r="D45" s="106" t="s">
        <v>322</v>
      </c>
      <c r="E45" s="89"/>
      <c r="F45" s="89"/>
      <c r="G45" s="89"/>
    </row>
    <row r="46" spans="1:11" ht="17.25" customHeight="1">
      <c r="A46" s="106" t="s">
        <v>885</v>
      </c>
      <c r="B46" s="106"/>
      <c r="C46" s="89"/>
      <c r="D46" s="89"/>
      <c r="E46" s="89"/>
      <c r="F46" s="89"/>
      <c r="G46" s="89"/>
    </row>
    <row r="47" spans="1:11">
      <c r="A47" s="106"/>
      <c r="B47" s="106"/>
      <c r="C47" s="89"/>
      <c r="D47" s="89"/>
      <c r="E47" s="89"/>
      <c r="F47" s="89"/>
      <c r="G47" s="89"/>
    </row>
    <row r="48" spans="1:11">
      <c r="A48" s="106"/>
      <c r="B48" s="106"/>
      <c r="C48" s="89"/>
      <c r="D48" s="89"/>
      <c r="E48" s="89"/>
      <c r="F48" s="49"/>
      <c r="G48" s="77" t="s">
        <v>30</v>
      </c>
    </row>
    <row r="49" spans="7:7">
      <c r="G49" s="137">
        <f>'Form 1'!$C$147</f>
        <v>46092</v>
      </c>
    </row>
  </sheetData>
  <mergeCells count="1">
    <mergeCell ref="F2:G2"/>
  </mergeCells>
  <phoneticPr fontId="0" type="noConversion"/>
  <pageMargins left="0.55000000000000004" right="0" top="0.75" bottom="0.25" header="0.5" footer="0"/>
  <pageSetup scale="90"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A7F1-2234-4FBB-B3D6-32AF9F7D8752}">
  <sheetPr codeName="Sheet34">
    <tabColor indexed="13"/>
  </sheetPr>
  <dimension ref="A1:G46"/>
  <sheetViews>
    <sheetView zoomScale="75" workbookViewId="0">
      <selection activeCell="L25" sqref="L25"/>
    </sheetView>
  </sheetViews>
  <sheetFormatPr baseColWidth="10" defaultColWidth="9.1640625" defaultRowHeight="14"/>
  <cols>
    <col min="1" max="1" width="1.5" style="7" customWidth="1"/>
    <col min="2" max="2" width="6.1640625" style="7" customWidth="1"/>
    <col min="3" max="3" width="35" style="6" customWidth="1"/>
    <col min="4" max="5" width="15.6640625" style="6" customWidth="1"/>
    <col min="6" max="6" width="15.1640625" style="6" customWidth="1"/>
    <col min="7" max="7" width="17.5" style="6" customWidth="1"/>
    <col min="8" max="16384" width="9.1640625" style="6"/>
  </cols>
  <sheetData>
    <row r="1" spans="1:7">
      <c r="A1" s="14"/>
      <c r="B1" s="14"/>
      <c r="C1" s="15"/>
      <c r="D1" s="16">
        <v>-1</v>
      </c>
      <c r="E1" s="17">
        <v>-2</v>
      </c>
      <c r="F1" s="18">
        <v>-3</v>
      </c>
      <c r="G1" s="18">
        <v>-4</v>
      </c>
    </row>
    <row r="2" spans="1:7" s="22" customFormat="1" ht="15.75" customHeight="1">
      <c r="A2" s="42"/>
      <c r="B2" s="768"/>
      <c r="C2" s="769"/>
      <c r="D2" s="45"/>
      <c r="E2" s="38" t="s">
        <v>83</v>
      </c>
      <c r="F2" s="999" t="str">
        <f>"BUDGET YEAR ENDING "&amp;TEXT('Form 1'!C138, "MM/DD/YY")</f>
        <v>BUDGET YEAR ENDING 06/30/27</v>
      </c>
      <c r="G2" s="1000"/>
    </row>
    <row r="3" spans="1:7" s="22" customFormat="1" ht="15.75" customHeight="1">
      <c r="A3" s="42"/>
      <c r="B3" s="768"/>
      <c r="C3" s="45"/>
      <c r="D3" s="39" t="s">
        <v>323</v>
      </c>
      <c r="E3" s="39" t="s">
        <v>324</v>
      </c>
      <c r="F3" s="45"/>
    </row>
    <row r="4" spans="1:7" s="22" customFormat="1" ht="15.75" customHeight="1">
      <c r="A4" s="42"/>
      <c r="B4" s="768"/>
      <c r="C4" s="769" t="s">
        <v>267</v>
      </c>
      <c r="D4" s="39" t="s">
        <v>325</v>
      </c>
      <c r="E4" s="39" t="s">
        <v>325</v>
      </c>
      <c r="F4" s="41" t="s">
        <v>432</v>
      </c>
      <c r="G4" s="38" t="s">
        <v>433</v>
      </c>
    </row>
    <row r="5" spans="1:7" s="22" customFormat="1" ht="15" customHeight="1">
      <c r="A5" s="20"/>
      <c r="B5" s="33"/>
      <c r="C5" s="34"/>
      <c r="D5" s="139">
        <f>'Form 1'!C129</f>
        <v>45838</v>
      </c>
      <c r="E5" s="139">
        <f>'Form 1'!C133</f>
        <v>46203</v>
      </c>
      <c r="F5" s="40" t="s">
        <v>326</v>
      </c>
      <c r="G5" s="21" t="s">
        <v>326</v>
      </c>
    </row>
    <row r="6" spans="1:7" ht="21" customHeight="1">
      <c r="A6" s="108" t="s">
        <v>379</v>
      </c>
      <c r="B6" s="108"/>
      <c r="C6" s="96" t="s">
        <v>380</v>
      </c>
      <c r="D6" s="109"/>
      <c r="E6" s="109"/>
      <c r="F6" s="109"/>
      <c r="G6" s="89"/>
    </row>
    <row r="7" spans="1:7">
      <c r="A7" s="110" t="s">
        <v>382</v>
      </c>
      <c r="B7" s="111"/>
      <c r="C7" s="83" t="s">
        <v>383</v>
      </c>
      <c r="D7" s="83"/>
      <c r="E7" s="83"/>
      <c r="F7" s="83"/>
      <c r="G7" s="80"/>
    </row>
    <row r="8" spans="1:7">
      <c r="A8" s="111"/>
      <c r="B8" s="111" t="s">
        <v>886</v>
      </c>
      <c r="C8" s="83" t="s">
        <v>887</v>
      </c>
      <c r="D8" s="83"/>
      <c r="E8" s="83"/>
      <c r="F8" s="83"/>
      <c r="G8" s="80"/>
    </row>
    <row r="9" spans="1:7">
      <c r="A9" s="111"/>
      <c r="B9" s="111" t="s">
        <v>888</v>
      </c>
      <c r="C9" s="83" t="s">
        <v>674</v>
      </c>
      <c r="D9" s="83"/>
      <c r="E9" s="83"/>
      <c r="F9" s="83"/>
      <c r="G9" s="80"/>
    </row>
    <row r="10" spans="1:7">
      <c r="A10" s="111" t="s">
        <v>384</v>
      </c>
      <c r="B10" s="111"/>
      <c r="C10" s="83" t="s">
        <v>385</v>
      </c>
      <c r="D10" s="83"/>
      <c r="E10" s="83"/>
      <c r="F10" s="83"/>
      <c r="G10" s="80"/>
    </row>
    <row r="11" spans="1:7">
      <c r="A11" s="111"/>
      <c r="B11" s="111" t="s">
        <v>889</v>
      </c>
      <c r="C11" s="83" t="s">
        <v>890</v>
      </c>
      <c r="D11" s="83"/>
      <c r="E11" s="83"/>
      <c r="F11" s="83"/>
      <c r="G11" s="80"/>
    </row>
    <row r="12" spans="1:7">
      <c r="A12" s="111"/>
      <c r="B12" s="111" t="s">
        <v>891</v>
      </c>
      <c r="C12" s="83" t="s">
        <v>892</v>
      </c>
      <c r="D12" s="83"/>
      <c r="E12" s="83"/>
      <c r="F12" s="83"/>
      <c r="G12" s="80"/>
    </row>
    <row r="13" spans="1:7">
      <c r="A13" s="110" t="s">
        <v>386</v>
      </c>
      <c r="B13" s="111"/>
      <c r="C13" s="83" t="s">
        <v>387</v>
      </c>
      <c r="D13" s="83"/>
      <c r="E13" s="83"/>
      <c r="F13" s="83"/>
      <c r="G13" s="80"/>
    </row>
    <row r="14" spans="1:7">
      <c r="A14" s="111"/>
      <c r="B14" s="111" t="s">
        <v>893</v>
      </c>
      <c r="C14" s="83" t="s">
        <v>894</v>
      </c>
      <c r="D14" s="83"/>
      <c r="E14" s="83"/>
      <c r="F14" s="83"/>
      <c r="G14" s="80"/>
    </row>
    <row r="15" spans="1:7">
      <c r="A15" s="111"/>
      <c r="B15" s="111" t="s">
        <v>895</v>
      </c>
      <c r="C15" s="83" t="s">
        <v>896</v>
      </c>
      <c r="D15" s="83"/>
      <c r="E15" s="83"/>
      <c r="F15" s="83"/>
      <c r="G15" s="80"/>
    </row>
    <row r="16" spans="1:7">
      <c r="A16" s="111"/>
      <c r="B16" s="111" t="s">
        <v>897</v>
      </c>
      <c r="C16" s="83" t="s">
        <v>898</v>
      </c>
      <c r="D16" s="83"/>
      <c r="E16" s="83"/>
      <c r="F16" s="83"/>
      <c r="G16" s="80"/>
    </row>
    <row r="17" spans="1:7">
      <c r="A17" s="110"/>
      <c r="B17" s="111" t="s">
        <v>899</v>
      </c>
      <c r="C17" s="83" t="s">
        <v>900</v>
      </c>
      <c r="D17" s="83"/>
      <c r="E17" s="83"/>
      <c r="F17" s="83"/>
      <c r="G17" s="80"/>
    </row>
    <row r="18" spans="1:7" ht="26.25" customHeight="1">
      <c r="A18" s="111"/>
      <c r="B18" s="112" t="s">
        <v>901</v>
      </c>
      <c r="C18" s="92" t="s">
        <v>902</v>
      </c>
      <c r="D18" s="83"/>
      <c r="E18" s="83"/>
      <c r="F18" s="83"/>
      <c r="G18" s="80"/>
    </row>
    <row r="19" spans="1:7">
      <c r="A19" s="111"/>
      <c r="B19" s="111" t="s">
        <v>903</v>
      </c>
      <c r="C19" s="83" t="s">
        <v>904</v>
      </c>
      <c r="D19" s="83"/>
      <c r="E19" s="83"/>
      <c r="F19" s="83"/>
      <c r="G19" s="80"/>
    </row>
    <row r="20" spans="1:7">
      <c r="A20" s="111"/>
      <c r="B20" s="111" t="s">
        <v>905</v>
      </c>
      <c r="C20" s="83" t="s">
        <v>906</v>
      </c>
      <c r="D20" s="83"/>
      <c r="E20" s="83"/>
      <c r="F20" s="83"/>
      <c r="G20" s="80"/>
    </row>
    <row r="21" spans="1:7">
      <c r="A21" s="110"/>
      <c r="B21" s="111" t="s">
        <v>907</v>
      </c>
      <c r="C21" s="83" t="s">
        <v>908</v>
      </c>
      <c r="D21" s="83"/>
      <c r="E21" s="83"/>
      <c r="F21" s="83"/>
      <c r="G21" s="80"/>
    </row>
    <row r="22" spans="1:7">
      <c r="A22" s="111"/>
      <c r="B22" s="111" t="s">
        <v>909</v>
      </c>
      <c r="C22" s="83" t="s">
        <v>910</v>
      </c>
      <c r="D22" s="83"/>
      <c r="E22" s="83"/>
      <c r="F22" s="83"/>
      <c r="G22" s="80"/>
    </row>
    <row r="23" spans="1:7">
      <c r="A23" s="110"/>
      <c r="B23" s="111" t="s">
        <v>911</v>
      </c>
      <c r="C23" s="83" t="s">
        <v>912</v>
      </c>
      <c r="D23" s="83"/>
      <c r="E23" s="83"/>
      <c r="F23" s="83"/>
      <c r="G23" s="80"/>
    </row>
    <row r="24" spans="1:7">
      <c r="A24" s="111"/>
      <c r="B24" s="111" t="s">
        <v>913</v>
      </c>
      <c r="C24" s="83" t="s">
        <v>914</v>
      </c>
      <c r="D24" s="83"/>
      <c r="E24" s="83"/>
      <c r="F24" s="83"/>
      <c r="G24" s="80"/>
    </row>
    <row r="25" spans="1:7">
      <c r="A25" s="111"/>
      <c r="B25" s="111" t="s">
        <v>915</v>
      </c>
      <c r="C25" s="83" t="s">
        <v>916</v>
      </c>
      <c r="D25" s="83"/>
      <c r="E25" s="83"/>
      <c r="F25" s="83"/>
      <c r="G25" s="80"/>
    </row>
    <row r="26" spans="1:7">
      <c r="A26" s="111"/>
      <c r="B26" s="111" t="s">
        <v>917</v>
      </c>
      <c r="C26" s="83" t="s">
        <v>918</v>
      </c>
      <c r="D26" s="83"/>
      <c r="E26" s="83"/>
      <c r="F26" s="83"/>
      <c r="G26" s="80"/>
    </row>
    <row r="27" spans="1:7">
      <c r="A27" s="111" t="s">
        <v>536</v>
      </c>
      <c r="B27" s="111"/>
      <c r="C27" s="83" t="s">
        <v>919</v>
      </c>
      <c r="D27" s="83"/>
      <c r="E27" s="83"/>
      <c r="F27" s="83"/>
      <c r="G27" s="80"/>
    </row>
    <row r="28" spans="1:7">
      <c r="A28" s="111"/>
      <c r="B28" s="111" t="s">
        <v>920</v>
      </c>
      <c r="C28" s="83" t="s">
        <v>921</v>
      </c>
      <c r="D28" s="83"/>
      <c r="E28" s="83"/>
      <c r="F28" s="83"/>
      <c r="G28" s="80"/>
    </row>
    <row r="29" spans="1:7">
      <c r="A29" s="111"/>
      <c r="B29" s="111" t="s">
        <v>922</v>
      </c>
      <c r="C29" s="83" t="s">
        <v>302</v>
      </c>
      <c r="D29" s="83"/>
      <c r="E29" s="83"/>
      <c r="F29" s="83"/>
      <c r="G29" s="80"/>
    </row>
    <row r="30" spans="1:7">
      <c r="A30" s="111"/>
      <c r="B30" s="111" t="s">
        <v>923</v>
      </c>
      <c r="C30" s="83" t="s">
        <v>924</v>
      </c>
      <c r="D30" s="83"/>
      <c r="E30" s="83"/>
      <c r="F30" s="83"/>
      <c r="G30" s="80"/>
    </row>
    <row r="31" spans="1:7">
      <c r="A31" s="111"/>
      <c r="B31" s="111" t="s">
        <v>925</v>
      </c>
      <c r="C31" s="83" t="s">
        <v>926</v>
      </c>
      <c r="D31" s="83"/>
      <c r="E31" s="83"/>
      <c r="F31" s="83"/>
      <c r="G31" s="80"/>
    </row>
    <row r="32" spans="1:7">
      <c r="A32" s="111" t="s">
        <v>927</v>
      </c>
      <c r="B32" s="111"/>
      <c r="C32" s="83" t="s">
        <v>857</v>
      </c>
      <c r="D32" s="83"/>
      <c r="E32" s="83"/>
      <c r="F32" s="83"/>
      <c r="G32" s="80"/>
    </row>
    <row r="33" spans="1:7">
      <c r="A33" s="111"/>
      <c r="B33" s="111" t="s">
        <v>928</v>
      </c>
      <c r="C33" s="83" t="s">
        <v>929</v>
      </c>
      <c r="D33" s="83"/>
      <c r="E33" s="83"/>
      <c r="F33" s="83"/>
      <c r="G33" s="80"/>
    </row>
    <row r="34" spans="1:7">
      <c r="A34" s="110" t="s">
        <v>389</v>
      </c>
      <c r="B34" s="111"/>
      <c r="C34" s="140" t="s">
        <v>930</v>
      </c>
      <c r="D34" s="83"/>
      <c r="E34" s="83"/>
      <c r="F34" s="83"/>
      <c r="G34" s="80"/>
    </row>
    <row r="35" spans="1:7">
      <c r="A35" s="113"/>
      <c r="B35" s="113"/>
      <c r="C35" s="109"/>
      <c r="D35" s="109"/>
      <c r="E35" s="109"/>
      <c r="F35" s="109"/>
      <c r="G35" s="89"/>
    </row>
    <row r="36" spans="1:7" ht="15" thickBot="1">
      <c r="A36" s="114" t="s">
        <v>931</v>
      </c>
      <c r="B36" s="115"/>
      <c r="C36" s="86"/>
      <c r="D36" s="86"/>
      <c r="E36" s="86"/>
      <c r="F36" s="86"/>
      <c r="G36" s="116"/>
    </row>
    <row r="37" spans="1:7" ht="15" thickTop="1">
      <c r="A37" s="113"/>
      <c r="B37" s="113"/>
      <c r="C37" s="89"/>
      <c r="D37" s="89"/>
      <c r="E37" s="89"/>
      <c r="F37" s="89"/>
      <c r="G37" s="89"/>
    </row>
    <row r="38" spans="1:7">
      <c r="A38" s="113"/>
      <c r="B38" s="113"/>
      <c r="C38" s="89"/>
      <c r="D38" s="89"/>
      <c r="E38" s="89"/>
      <c r="F38" s="89"/>
      <c r="G38" s="89"/>
    </row>
    <row r="39" spans="1:7">
      <c r="A39" s="113"/>
      <c r="B39" s="113"/>
      <c r="C39" s="89"/>
      <c r="D39" s="89"/>
      <c r="E39" s="89"/>
      <c r="F39" s="89"/>
      <c r="G39" s="89"/>
    </row>
    <row r="40" spans="1:7">
      <c r="A40" s="113"/>
      <c r="B40" s="113"/>
      <c r="C40" s="89"/>
      <c r="D40" s="89"/>
      <c r="E40" s="89"/>
      <c r="F40" s="89"/>
      <c r="G40" s="89"/>
    </row>
    <row r="41" spans="1:7" ht="16.5" customHeight="1">
      <c r="A41" s="113"/>
      <c r="B41" s="113"/>
      <c r="C41" s="89"/>
      <c r="D41" s="89"/>
      <c r="E41" s="89"/>
      <c r="F41" s="89"/>
      <c r="G41" s="89"/>
    </row>
    <row r="42" spans="1:7">
      <c r="A42" s="113"/>
      <c r="B42" s="113"/>
      <c r="C42" s="89"/>
      <c r="D42" s="89"/>
      <c r="E42" s="89"/>
      <c r="F42" s="89"/>
      <c r="G42" s="89"/>
    </row>
    <row r="43" spans="1:7">
      <c r="A43" s="113"/>
      <c r="B43" s="113"/>
      <c r="C43" s="89"/>
      <c r="D43" s="89"/>
      <c r="E43" s="89"/>
      <c r="F43" s="89"/>
      <c r="G43" s="89"/>
    </row>
    <row r="44" spans="1:7">
      <c r="A44" s="113"/>
      <c r="B44" s="113"/>
      <c r="C44" s="89"/>
      <c r="D44" s="89"/>
      <c r="E44" s="89"/>
      <c r="F44" s="89"/>
      <c r="G44" s="89"/>
    </row>
    <row r="45" spans="1:7">
      <c r="A45" s="113"/>
      <c r="B45" s="113"/>
      <c r="C45" s="89"/>
      <c r="D45" s="89"/>
      <c r="E45" s="89"/>
      <c r="F45" s="49"/>
      <c r="G45" s="77" t="s">
        <v>30</v>
      </c>
    </row>
    <row r="46" spans="1:7">
      <c r="G46" s="137">
        <f>'Form 1'!$C$147</f>
        <v>46092</v>
      </c>
    </row>
  </sheetData>
  <mergeCells count="1">
    <mergeCell ref="F2:G2"/>
  </mergeCells>
  <phoneticPr fontId="0" type="noConversion"/>
  <pageMargins left="0.66" right="0" top="1" bottom="0.75" header="0.5" footer="0"/>
  <pageSetup scale="9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C550-C81D-425D-900D-5A35A7EAEA00}">
  <sheetPr codeName="Sheet35">
    <tabColor indexed="13"/>
  </sheetPr>
  <dimension ref="A1:G46"/>
  <sheetViews>
    <sheetView zoomScale="75" workbookViewId="0">
      <selection activeCell="L25" sqref="L25"/>
    </sheetView>
  </sheetViews>
  <sheetFormatPr baseColWidth="10" defaultColWidth="9.1640625" defaultRowHeight="14"/>
  <cols>
    <col min="1" max="1" width="2" style="7" customWidth="1"/>
    <col min="2" max="2" width="5.5" style="7" customWidth="1"/>
    <col min="3" max="3" width="35.5" style="6" customWidth="1"/>
    <col min="4" max="5" width="15.6640625" style="6" customWidth="1"/>
    <col min="6" max="6" width="15.33203125" style="6" customWidth="1"/>
    <col min="7" max="7" width="16.5" style="6" customWidth="1"/>
    <col min="8" max="16384" width="9.1640625" style="6"/>
  </cols>
  <sheetData>
    <row r="1" spans="1:7">
      <c r="A1" s="14"/>
      <c r="B1" s="14"/>
      <c r="C1" s="15"/>
      <c r="D1" s="16">
        <v>-1</v>
      </c>
      <c r="E1" s="17">
        <v>-2</v>
      </c>
      <c r="F1" s="18">
        <v>-3</v>
      </c>
      <c r="G1" s="18">
        <v>-4</v>
      </c>
    </row>
    <row r="2" spans="1:7" s="22" customFormat="1" ht="15.75" customHeight="1">
      <c r="A2" s="42"/>
      <c r="C2" s="45"/>
      <c r="D2" s="45"/>
      <c r="E2" s="38" t="s">
        <v>83</v>
      </c>
      <c r="F2" s="999" t="str">
        <f>"BUDGET YEAR ENDING "&amp;TEXT('Form 1'!C138, "MM/DD/YY")</f>
        <v>BUDGET YEAR ENDING 06/30/27</v>
      </c>
      <c r="G2" s="1000"/>
    </row>
    <row r="3" spans="1:7" s="22" customFormat="1" ht="15.75" customHeight="1">
      <c r="A3" s="42"/>
      <c r="B3" s="1001" t="s">
        <v>394</v>
      </c>
      <c r="C3" s="1002"/>
      <c r="D3" s="39" t="s">
        <v>323</v>
      </c>
      <c r="E3" s="39" t="s">
        <v>324</v>
      </c>
      <c r="F3" s="43"/>
    </row>
    <row r="4" spans="1:7" s="22" customFormat="1" ht="15.75" customHeight="1">
      <c r="A4" s="42"/>
      <c r="B4" s="1001" t="s">
        <v>395</v>
      </c>
      <c r="C4" s="1002"/>
      <c r="D4" s="39" t="s">
        <v>325</v>
      </c>
      <c r="E4" s="39" t="s">
        <v>325</v>
      </c>
      <c r="F4" s="41" t="s">
        <v>432</v>
      </c>
      <c r="G4" s="38" t="s">
        <v>433</v>
      </c>
    </row>
    <row r="5" spans="1:7" s="22" customFormat="1" ht="15" customHeight="1">
      <c r="A5" s="20"/>
      <c r="B5" s="33"/>
      <c r="C5" s="34"/>
      <c r="D5" s="139">
        <f>'Form 1'!C129</f>
        <v>45838</v>
      </c>
      <c r="E5" s="139">
        <f>'Form 1'!C133</f>
        <v>46203</v>
      </c>
      <c r="F5" s="40" t="s">
        <v>326</v>
      </c>
      <c r="G5" s="21" t="s">
        <v>326</v>
      </c>
    </row>
    <row r="6" spans="1:7" ht="19.5" customHeight="1">
      <c r="A6" s="108" t="s">
        <v>396</v>
      </c>
      <c r="B6" s="108"/>
      <c r="C6" s="96" t="s">
        <v>932</v>
      </c>
      <c r="D6" s="84"/>
      <c r="E6" s="84"/>
      <c r="F6" s="84"/>
      <c r="G6" s="85"/>
    </row>
    <row r="7" spans="1:7">
      <c r="A7" s="110"/>
      <c r="B7" s="111" t="s">
        <v>398</v>
      </c>
      <c r="C7" s="83" t="s">
        <v>933</v>
      </c>
      <c r="D7" s="81"/>
      <c r="E7" s="81"/>
      <c r="F7" s="81"/>
      <c r="G7" s="82"/>
    </row>
    <row r="8" spans="1:7">
      <c r="A8" s="111"/>
      <c r="B8" s="111" t="s">
        <v>407</v>
      </c>
      <c r="C8" s="83" t="s">
        <v>934</v>
      </c>
      <c r="D8" s="81"/>
      <c r="E8" s="81"/>
      <c r="F8" s="81"/>
      <c r="G8" s="82"/>
    </row>
    <row r="9" spans="1:7">
      <c r="A9" s="111"/>
      <c r="B9" s="111" t="s">
        <v>409</v>
      </c>
      <c r="C9" s="83" t="s">
        <v>935</v>
      </c>
      <c r="D9" s="81"/>
      <c r="E9" s="81"/>
      <c r="F9" s="81"/>
      <c r="G9" s="82"/>
    </row>
    <row r="10" spans="1:7">
      <c r="A10" s="111"/>
      <c r="B10" s="111"/>
      <c r="C10" s="83"/>
      <c r="D10" s="81"/>
      <c r="E10" s="81"/>
      <c r="F10" s="81"/>
      <c r="G10" s="82"/>
    </row>
    <row r="11" spans="1:7" ht="20.25" customHeight="1" thickBot="1">
      <c r="A11" s="117" t="s">
        <v>936</v>
      </c>
      <c r="B11" s="118"/>
      <c r="C11" s="119"/>
      <c r="D11" s="120"/>
      <c r="E11" s="120"/>
      <c r="F11" s="120"/>
      <c r="G11" s="121"/>
    </row>
    <row r="12" spans="1:7" ht="21.75" customHeight="1">
      <c r="A12" s="122" t="s">
        <v>419</v>
      </c>
      <c r="B12" s="111"/>
      <c r="C12" s="83"/>
      <c r="D12" s="81"/>
      <c r="E12" s="81"/>
      <c r="F12" s="81"/>
      <c r="G12" s="82"/>
    </row>
    <row r="13" spans="1:7">
      <c r="A13" s="110"/>
      <c r="B13" s="111" t="s">
        <v>937</v>
      </c>
      <c r="C13" s="83"/>
      <c r="D13" s="81"/>
      <c r="E13" s="81"/>
      <c r="F13" s="81"/>
      <c r="G13" s="82"/>
    </row>
    <row r="14" spans="1:7">
      <c r="A14" s="111"/>
      <c r="B14" s="111" t="s">
        <v>938</v>
      </c>
      <c r="C14" s="83"/>
      <c r="D14" s="81"/>
      <c r="E14" s="81"/>
      <c r="F14" s="81"/>
      <c r="G14" s="82"/>
    </row>
    <row r="15" spans="1:7" ht="21.75" customHeight="1" thickBot="1">
      <c r="A15" s="117" t="s">
        <v>939</v>
      </c>
      <c r="B15" s="118"/>
      <c r="C15" s="119"/>
      <c r="D15" s="120"/>
      <c r="E15" s="120"/>
      <c r="F15" s="120"/>
      <c r="G15" s="121"/>
    </row>
    <row r="16" spans="1:7" ht="18.75" customHeight="1">
      <c r="A16" s="111"/>
      <c r="B16" s="111" t="s">
        <v>940</v>
      </c>
      <c r="C16" s="83"/>
      <c r="D16" s="81"/>
      <c r="E16" s="81"/>
      <c r="F16" s="81"/>
      <c r="G16" s="82"/>
    </row>
    <row r="17" spans="1:7" ht="18.75" customHeight="1">
      <c r="A17" s="110"/>
      <c r="B17" s="111" t="s">
        <v>941</v>
      </c>
      <c r="C17" s="83"/>
      <c r="D17" s="81"/>
      <c r="E17" s="81"/>
      <c r="F17" s="81"/>
      <c r="G17" s="82"/>
    </row>
    <row r="18" spans="1:7" ht="27.75" customHeight="1" thickBot="1">
      <c r="A18" s="114" t="s">
        <v>426</v>
      </c>
      <c r="B18" s="115"/>
      <c r="C18" s="86"/>
      <c r="D18" s="87"/>
      <c r="E18" s="87"/>
      <c r="F18" s="87"/>
      <c r="G18" s="88"/>
    </row>
    <row r="19" spans="1:7" ht="15" thickTop="1">
      <c r="A19" s="113"/>
      <c r="B19" s="113"/>
      <c r="C19" s="89"/>
      <c r="D19" s="89"/>
      <c r="E19" s="89"/>
      <c r="F19" s="89"/>
      <c r="G19" s="89"/>
    </row>
    <row r="20" spans="1:7">
      <c r="A20" s="113"/>
      <c r="B20" s="113"/>
      <c r="C20" s="89"/>
      <c r="D20" s="89"/>
      <c r="E20" s="89"/>
      <c r="F20" s="89"/>
      <c r="G20" s="89"/>
    </row>
    <row r="21" spans="1:7">
      <c r="A21" s="113"/>
      <c r="B21" s="113"/>
      <c r="C21" s="89"/>
      <c r="D21" s="89"/>
      <c r="E21" s="89"/>
      <c r="F21" s="89"/>
      <c r="G21" s="89"/>
    </row>
    <row r="22" spans="1:7">
      <c r="A22" s="98"/>
      <c r="B22" s="98"/>
      <c r="C22" s="80"/>
      <c r="D22" s="89" t="s">
        <v>129</v>
      </c>
      <c r="E22" s="80"/>
      <c r="F22" s="138" t="str">
        <f>"Budget Fiscal Year "&amp;TEXT('Form 1'!$C$136, "mm/dd/yy")</f>
        <v>Budget Fiscal Year 2026-2027</v>
      </c>
      <c r="G22" s="89"/>
    </row>
    <row r="23" spans="1:7">
      <c r="A23" s="110"/>
      <c r="B23" s="97"/>
      <c r="C23" s="107"/>
      <c r="D23" s="106" t="s">
        <v>322</v>
      </c>
      <c r="E23" s="89"/>
      <c r="F23" s="89"/>
      <c r="G23" s="89"/>
    </row>
    <row r="24" spans="1:7">
      <c r="A24" s="106"/>
      <c r="B24" s="106"/>
      <c r="C24" s="89"/>
      <c r="D24" s="89"/>
      <c r="E24" s="89"/>
      <c r="F24" s="89"/>
      <c r="G24" s="89"/>
    </row>
    <row r="25" spans="1:7">
      <c r="A25" s="106" t="s">
        <v>885</v>
      </c>
      <c r="B25" s="106"/>
      <c r="C25" s="89"/>
      <c r="D25" s="89"/>
      <c r="E25" s="89"/>
      <c r="F25" s="89"/>
      <c r="G25" s="89"/>
    </row>
    <row r="26" spans="1:7">
      <c r="A26" s="113"/>
      <c r="B26" s="113"/>
      <c r="C26" s="89"/>
      <c r="D26" s="89"/>
      <c r="E26" s="89"/>
      <c r="F26" s="89"/>
      <c r="G26" s="89"/>
    </row>
    <row r="27" spans="1:7">
      <c r="A27" s="113"/>
      <c r="B27" s="113"/>
      <c r="C27" s="89"/>
      <c r="D27" s="89"/>
      <c r="E27" s="89"/>
      <c r="F27" s="89"/>
      <c r="G27" s="89"/>
    </row>
    <row r="28" spans="1:7">
      <c r="A28" s="113"/>
      <c r="B28" s="113"/>
      <c r="C28" s="89"/>
      <c r="D28" s="89"/>
      <c r="E28" s="89"/>
      <c r="F28" s="89"/>
      <c r="G28" s="89"/>
    </row>
    <row r="29" spans="1:7">
      <c r="A29" s="113"/>
      <c r="B29" s="113"/>
      <c r="C29" s="89"/>
      <c r="D29" s="89"/>
      <c r="E29" s="89"/>
      <c r="F29" s="89"/>
      <c r="G29" s="89"/>
    </row>
    <row r="30" spans="1:7" ht="18.75" customHeight="1">
      <c r="A30" s="113"/>
      <c r="B30" s="113"/>
      <c r="C30" s="89"/>
      <c r="D30" s="89"/>
      <c r="E30" s="89"/>
      <c r="F30" s="89"/>
      <c r="G30" s="89"/>
    </row>
    <row r="31" spans="1:7">
      <c r="A31" s="113"/>
      <c r="B31" s="113"/>
      <c r="C31" s="89"/>
      <c r="D31" s="89"/>
      <c r="E31" s="89"/>
      <c r="F31" s="89"/>
      <c r="G31" s="89"/>
    </row>
    <row r="32" spans="1:7">
      <c r="A32" s="113"/>
      <c r="B32" s="113"/>
      <c r="C32" s="89"/>
      <c r="D32" s="89"/>
      <c r="E32" s="89"/>
      <c r="F32" s="89"/>
      <c r="G32" s="89"/>
    </row>
    <row r="33" spans="1:7">
      <c r="A33" s="113"/>
      <c r="B33" s="113"/>
      <c r="C33" s="89"/>
      <c r="D33" s="89"/>
      <c r="E33" s="89"/>
      <c r="F33" s="89"/>
      <c r="G33" s="89"/>
    </row>
    <row r="34" spans="1:7">
      <c r="A34" s="113"/>
      <c r="B34" s="113"/>
      <c r="C34" s="89"/>
      <c r="D34" s="89"/>
      <c r="E34" s="89"/>
      <c r="F34" s="89"/>
      <c r="G34" s="89"/>
    </row>
    <row r="35" spans="1:7">
      <c r="A35" s="113"/>
      <c r="B35" s="113"/>
      <c r="C35" s="89"/>
      <c r="D35" s="89"/>
      <c r="E35" s="89"/>
      <c r="F35" s="89"/>
      <c r="G35" s="89"/>
    </row>
    <row r="36" spans="1:7">
      <c r="A36" s="113"/>
      <c r="B36" s="113"/>
      <c r="C36" s="89"/>
      <c r="D36" s="89"/>
      <c r="E36" s="89"/>
      <c r="F36" s="89"/>
      <c r="G36" s="89"/>
    </row>
    <row r="37" spans="1:7">
      <c r="A37" s="113"/>
      <c r="B37" s="113"/>
      <c r="C37" s="89"/>
      <c r="D37" s="89"/>
      <c r="E37" s="89"/>
      <c r="F37" s="89"/>
      <c r="G37" s="89"/>
    </row>
    <row r="38" spans="1:7">
      <c r="A38" s="113"/>
      <c r="B38" s="113"/>
      <c r="C38" s="89"/>
      <c r="D38" s="89"/>
      <c r="E38" s="89"/>
      <c r="F38" s="89"/>
      <c r="G38" s="89"/>
    </row>
    <row r="39" spans="1:7">
      <c r="A39" s="113"/>
      <c r="B39" s="113"/>
      <c r="C39" s="89"/>
      <c r="D39" s="89"/>
      <c r="E39" s="89"/>
      <c r="F39" s="89"/>
      <c r="G39" s="89"/>
    </row>
    <row r="40" spans="1:7">
      <c r="A40" s="113"/>
      <c r="B40" s="113"/>
      <c r="C40" s="89"/>
      <c r="D40" s="89"/>
      <c r="E40" s="89"/>
      <c r="F40" s="89"/>
      <c r="G40" s="89"/>
    </row>
    <row r="41" spans="1:7">
      <c r="A41" s="113"/>
      <c r="B41" s="113"/>
      <c r="C41" s="89"/>
      <c r="D41" s="89"/>
      <c r="E41" s="89"/>
      <c r="F41" s="89"/>
      <c r="G41" s="89"/>
    </row>
    <row r="42" spans="1:7">
      <c r="A42" s="113"/>
      <c r="B42" s="113"/>
      <c r="C42" s="89"/>
      <c r="D42" s="89"/>
      <c r="E42" s="89"/>
      <c r="F42" s="89"/>
      <c r="G42" s="89"/>
    </row>
    <row r="43" spans="1:7">
      <c r="A43" s="113"/>
      <c r="B43" s="113"/>
      <c r="C43" s="89"/>
      <c r="D43" s="89"/>
      <c r="E43" s="89"/>
      <c r="F43" s="89"/>
      <c r="G43" s="89"/>
    </row>
    <row r="44" spans="1:7">
      <c r="A44" s="113"/>
      <c r="B44" s="113"/>
      <c r="C44" s="89"/>
      <c r="D44" s="89"/>
      <c r="E44" s="89"/>
      <c r="F44" s="89"/>
      <c r="G44" s="89"/>
    </row>
    <row r="45" spans="1:7">
      <c r="A45" s="113"/>
      <c r="B45" s="113"/>
      <c r="C45" s="89"/>
      <c r="D45" s="89"/>
      <c r="E45" s="89"/>
      <c r="F45" s="49"/>
      <c r="G45" s="77" t="s">
        <v>30</v>
      </c>
    </row>
    <row r="46" spans="1:7">
      <c r="G46" s="137">
        <f>'Form 1'!$C$147</f>
        <v>46092</v>
      </c>
    </row>
  </sheetData>
  <mergeCells count="3">
    <mergeCell ref="B3:C3"/>
    <mergeCell ref="B4:C4"/>
    <mergeCell ref="F2:G2"/>
  </mergeCells>
  <phoneticPr fontId="0" type="noConversion"/>
  <pageMargins left="0.55000000000000004" right="0" top="1" bottom="0.25" header="0.5" footer="0"/>
  <pageSetup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DBB6-F735-47C2-A788-D49647362EDC}">
  <sheetPr codeName="Sheet4"/>
  <dimension ref="A1:N69"/>
  <sheetViews>
    <sheetView zoomScale="80" zoomScaleNormal="75" workbookViewId="0">
      <selection activeCell="H37" sqref="H37"/>
    </sheetView>
  </sheetViews>
  <sheetFormatPr baseColWidth="10" defaultColWidth="9.1640625" defaultRowHeight="12"/>
  <cols>
    <col min="1" max="1" width="4.6640625" style="46" customWidth="1"/>
    <col min="2" max="2" width="10.6640625" style="1" customWidth="1"/>
    <col min="3" max="3" width="2.1640625" style="1" customWidth="1"/>
    <col min="4" max="4" width="10.33203125" style="1" customWidth="1"/>
    <col min="5" max="5" width="4.5" style="1" customWidth="1"/>
    <col min="6" max="6" width="14" style="1" customWidth="1"/>
    <col min="7" max="7" width="2.5" style="1" customWidth="1"/>
    <col min="8" max="8" width="10.5" style="1" customWidth="1"/>
    <col min="9" max="9" width="4.5" style="1" customWidth="1"/>
    <col min="10" max="10" width="14.33203125" style="1" customWidth="1"/>
    <col min="11" max="11" width="2.83203125" style="1" customWidth="1"/>
    <col min="12" max="12" width="13.33203125" style="1" customWidth="1"/>
    <col min="13" max="13" width="4.33203125" style="1" customWidth="1"/>
    <col min="14" max="14" width="16.5" style="1" customWidth="1"/>
    <col min="15" max="16384" width="9.1640625" style="1"/>
  </cols>
  <sheetData>
    <row r="1" spans="1:14">
      <c r="A1" s="900" t="s">
        <v>82</v>
      </c>
      <c r="B1" s="900"/>
      <c r="C1" s="900"/>
      <c r="D1" s="900"/>
      <c r="E1" s="900"/>
      <c r="F1" s="900"/>
      <c r="G1" s="900"/>
      <c r="H1" s="900"/>
      <c r="I1" s="900"/>
      <c r="J1" s="900"/>
      <c r="K1" s="900"/>
      <c r="L1" s="900"/>
      <c r="M1" s="900"/>
      <c r="N1" s="900"/>
    </row>
    <row r="3" spans="1:14">
      <c r="N3" s="758" t="s">
        <v>83</v>
      </c>
    </row>
    <row r="4" spans="1:14">
      <c r="F4" s="1" t="s">
        <v>84</v>
      </c>
      <c r="J4" s="1" t="s">
        <v>84</v>
      </c>
      <c r="N4" s="758" t="s">
        <v>85</v>
      </c>
    </row>
    <row r="5" spans="1:14">
      <c r="F5" s="155" t="str">
        <f>"ENDING "&amp;TEXT('Form 1'!C129,"MM/DD/YY")</f>
        <v>ENDING 06/30/25</v>
      </c>
      <c r="J5" s="155" t="str">
        <f>"ENDING "&amp;TEXT('Form 1'!C133, "MM/DD/YY")</f>
        <v>ENDING 06/30/26</v>
      </c>
      <c r="N5" s="155" t="str">
        <f>"ENDING "&amp;TEXT('Form 1'!C138, "MM/DD/YY")</f>
        <v>ENDING 06/30/27</v>
      </c>
    </row>
    <row r="7" spans="1:14">
      <c r="A7" s="123" t="s">
        <v>86</v>
      </c>
      <c r="B7" s="49" t="s">
        <v>87</v>
      </c>
      <c r="C7" s="49"/>
      <c r="D7" s="49"/>
      <c r="E7" s="49"/>
      <c r="F7" s="49"/>
      <c r="G7" s="49"/>
      <c r="H7" s="49"/>
      <c r="I7" s="49"/>
      <c r="J7" s="70"/>
      <c r="K7" s="49"/>
      <c r="L7" s="49"/>
      <c r="M7" s="49"/>
      <c r="N7" s="49"/>
    </row>
    <row r="8" spans="1:14">
      <c r="A8" s="123"/>
      <c r="B8" s="49" t="s">
        <v>88</v>
      </c>
      <c r="C8" s="49"/>
      <c r="D8" s="51"/>
      <c r="E8" s="71" t="s">
        <v>89</v>
      </c>
      <c r="F8" s="54"/>
      <c r="G8" s="72"/>
      <c r="H8" s="51"/>
      <c r="I8" s="71" t="s">
        <v>89</v>
      </c>
      <c r="J8" s="54"/>
      <c r="K8" s="49"/>
      <c r="L8" s="53"/>
      <c r="M8" s="71" t="s">
        <v>89</v>
      </c>
      <c r="N8" s="54"/>
    </row>
    <row r="9" spans="1:14">
      <c r="A9" s="123"/>
      <c r="B9" s="49"/>
      <c r="C9" s="49"/>
      <c r="D9" s="49"/>
      <c r="E9" s="49"/>
      <c r="F9" s="72"/>
      <c r="G9" s="72"/>
      <c r="H9" s="49"/>
      <c r="I9" s="49"/>
      <c r="J9" s="49"/>
      <c r="K9" s="49"/>
      <c r="L9" s="49"/>
      <c r="M9" s="49"/>
      <c r="N9" s="49"/>
    </row>
    <row r="10" spans="1:14">
      <c r="A10" s="123" t="s">
        <v>90</v>
      </c>
      <c r="B10" s="49" t="s">
        <v>91</v>
      </c>
      <c r="C10" s="49"/>
      <c r="D10" s="51"/>
      <c r="E10" s="71" t="s">
        <v>89</v>
      </c>
      <c r="F10" s="54"/>
      <c r="G10" s="72"/>
      <c r="H10" s="51"/>
      <c r="I10" s="71" t="s">
        <v>89</v>
      </c>
      <c r="J10" s="54"/>
      <c r="K10" s="49"/>
      <c r="L10" s="53"/>
      <c r="M10" s="71" t="s">
        <v>89</v>
      </c>
      <c r="N10" s="54"/>
    </row>
    <row r="11" spans="1:14">
      <c r="A11" s="123"/>
      <c r="B11" s="49"/>
      <c r="C11" s="49"/>
      <c r="D11" s="49"/>
      <c r="E11" s="49"/>
      <c r="F11" s="72"/>
      <c r="G11" s="72"/>
      <c r="H11" s="49"/>
      <c r="I11" s="49"/>
      <c r="J11" s="49"/>
      <c r="K11" s="49"/>
      <c r="L11" s="49"/>
      <c r="M11" s="49"/>
      <c r="N11" s="49"/>
    </row>
    <row r="12" spans="1:14">
      <c r="A12" s="123" t="s">
        <v>92</v>
      </c>
      <c r="B12" s="49" t="s">
        <v>93</v>
      </c>
      <c r="C12" s="49"/>
      <c r="D12" s="49"/>
      <c r="E12" s="49"/>
      <c r="F12" s="54"/>
      <c r="G12" s="72"/>
      <c r="H12" s="49"/>
      <c r="I12" s="49"/>
      <c r="J12" s="54"/>
      <c r="K12" s="49"/>
      <c r="L12" s="49"/>
      <c r="M12" s="49"/>
      <c r="N12" s="54"/>
    </row>
    <row r="13" spans="1:14">
      <c r="A13" s="123"/>
      <c r="B13" s="49"/>
      <c r="C13" s="49"/>
      <c r="D13" s="49"/>
      <c r="E13" s="49"/>
      <c r="F13" s="72"/>
      <c r="G13" s="72"/>
      <c r="H13" s="49"/>
      <c r="I13" s="49"/>
      <c r="J13" s="49"/>
      <c r="K13" s="49"/>
      <c r="L13" s="49"/>
      <c r="M13" s="49"/>
      <c r="N13" s="49"/>
    </row>
    <row r="14" spans="1:14">
      <c r="A14" s="123" t="s">
        <v>94</v>
      </c>
      <c r="B14" s="49" t="s">
        <v>95</v>
      </c>
      <c r="C14" s="49"/>
      <c r="D14" s="49"/>
      <c r="E14" s="49"/>
      <c r="F14" s="54"/>
      <c r="G14" s="72"/>
      <c r="H14" s="49"/>
      <c r="I14" s="49"/>
      <c r="J14" s="54"/>
      <c r="K14" s="49"/>
      <c r="L14" s="49"/>
      <c r="M14" s="49"/>
      <c r="N14" s="54"/>
    </row>
    <row r="15" spans="1:14">
      <c r="A15" s="123"/>
      <c r="B15" s="49"/>
      <c r="C15" s="49"/>
      <c r="D15" s="49"/>
      <c r="E15" s="49"/>
      <c r="F15" s="72"/>
      <c r="G15" s="72"/>
      <c r="H15" s="49"/>
      <c r="I15" s="49"/>
      <c r="J15" s="49"/>
      <c r="K15" s="49"/>
      <c r="L15" s="49"/>
      <c r="M15" s="49"/>
      <c r="N15" s="49"/>
    </row>
    <row r="16" spans="1:14">
      <c r="A16" s="123" t="s">
        <v>96</v>
      </c>
      <c r="B16" s="49" t="s">
        <v>97</v>
      </c>
      <c r="C16" s="49"/>
      <c r="D16" s="49"/>
      <c r="E16" s="49"/>
      <c r="F16" s="54"/>
      <c r="G16" s="72"/>
      <c r="H16" s="49"/>
      <c r="I16" s="49"/>
      <c r="J16" s="54"/>
      <c r="K16" s="49"/>
      <c r="L16" s="49"/>
      <c r="M16" s="49"/>
      <c r="N16" s="54"/>
    </row>
    <row r="17" spans="1:14">
      <c r="A17" s="123"/>
      <c r="B17" s="49"/>
      <c r="C17" s="49"/>
      <c r="D17" s="49"/>
      <c r="E17" s="49"/>
      <c r="F17" s="70"/>
      <c r="G17" s="72"/>
      <c r="H17" s="49"/>
      <c r="I17" s="49"/>
      <c r="J17" s="49"/>
      <c r="K17" s="49"/>
      <c r="L17" s="49"/>
      <c r="M17" s="49"/>
      <c r="N17" s="49"/>
    </row>
    <row r="18" spans="1:14">
      <c r="A18" s="123"/>
      <c r="B18" s="71" t="s">
        <v>98</v>
      </c>
      <c r="C18" s="49"/>
      <c r="D18" s="49"/>
      <c r="E18" s="49"/>
      <c r="F18" s="54"/>
      <c r="G18" s="70"/>
      <c r="H18" s="70"/>
      <c r="I18" s="70"/>
      <c r="J18" s="54"/>
      <c r="K18" s="70"/>
      <c r="L18" s="70"/>
      <c r="M18" s="70"/>
      <c r="N18" s="54"/>
    </row>
    <row r="19" spans="1:14">
      <c r="A19" s="123"/>
      <c r="B19" s="49"/>
      <c r="C19" s="49"/>
      <c r="D19" s="49"/>
      <c r="E19" s="49"/>
      <c r="F19" s="72"/>
      <c r="G19" s="72"/>
      <c r="H19" s="49"/>
      <c r="I19" s="49"/>
      <c r="J19" s="49"/>
      <c r="K19" s="49"/>
      <c r="L19" s="49"/>
      <c r="M19" s="49"/>
      <c r="N19" s="49"/>
    </row>
    <row r="20" spans="1:14">
      <c r="A20" s="123" t="s">
        <v>99</v>
      </c>
      <c r="B20" s="73" t="s">
        <v>100</v>
      </c>
      <c r="C20" s="49"/>
      <c r="D20" s="49"/>
      <c r="E20" s="49"/>
      <c r="F20" s="72"/>
      <c r="G20" s="72"/>
      <c r="H20" s="49"/>
      <c r="I20" s="49"/>
      <c r="J20" s="49"/>
      <c r="K20" s="49"/>
      <c r="L20" s="49"/>
      <c r="M20" s="49"/>
      <c r="N20" s="49"/>
    </row>
    <row r="21" spans="1:14">
      <c r="A21" s="123"/>
      <c r="B21" s="49" t="s">
        <v>101</v>
      </c>
      <c r="C21" s="49"/>
      <c r="D21" s="49"/>
      <c r="E21" s="49"/>
      <c r="F21" s="54"/>
      <c r="G21" s="72"/>
      <c r="H21" s="49"/>
      <c r="I21" s="49"/>
      <c r="J21" s="51"/>
      <c r="K21" s="49"/>
      <c r="L21" s="49"/>
      <c r="M21" s="49"/>
      <c r="N21" s="51"/>
    </row>
    <row r="22" spans="1:14">
      <c r="A22" s="123"/>
      <c r="B22" s="49"/>
      <c r="C22" s="49"/>
      <c r="D22" s="49"/>
      <c r="E22" s="49"/>
      <c r="F22" s="72"/>
      <c r="G22" s="72"/>
      <c r="H22" s="49"/>
      <c r="I22" s="49"/>
      <c r="J22" s="49"/>
      <c r="K22" s="49"/>
      <c r="L22" s="49"/>
      <c r="M22" s="49"/>
      <c r="N22" s="49"/>
    </row>
    <row r="23" spans="1:14">
      <c r="A23" s="123" t="s">
        <v>102</v>
      </c>
      <c r="B23" s="73" t="s">
        <v>103</v>
      </c>
      <c r="C23" s="49"/>
      <c r="D23" s="49"/>
      <c r="E23" s="49"/>
      <c r="F23" s="72"/>
      <c r="G23" s="72"/>
      <c r="H23" s="49"/>
      <c r="I23" s="49"/>
      <c r="J23" s="49"/>
      <c r="K23" s="49"/>
      <c r="L23" s="49"/>
      <c r="M23" s="49"/>
      <c r="N23" s="49"/>
    </row>
    <row r="24" spans="1:14">
      <c r="A24" s="123"/>
      <c r="B24" s="49" t="s">
        <v>104</v>
      </c>
      <c r="C24" s="49"/>
      <c r="D24" s="49"/>
      <c r="E24" s="49"/>
      <c r="F24" s="54"/>
      <c r="G24" s="72"/>
      <c r="H24" s="49"/>
      <c r="I24" s="49"/>
      <c r="J24" s="51"/>
      <c r="K24" s="49"/>
      <c r="L24" s="49"/>
      <c r="M24" s="49"/>
      <c r="N24" s="51"/>
    </row>
    <row r="25" spans="1:14">
      <c r="A25" s="123"/>
      <c r="B25" s="49"/>
      <c r="C25" s="49"/>
      <c r="D25" s="49"/>
      <c r="E25" s="49"/>
      <c r="F25" s="72"/>
      <c r="G25" s="72"/>
      <c r="H25" s="49"/>
      <c r="I25" s="49"/>
      <c r="J25" s="49"/>
      <c r="K25" s="49"/>
      <c r="L25" s="49"/>
      <c r="M25" s="49"/>
      <c r="N25" s="49"/>
    </row>
    <row r="26" spans="1:14">
      <c r="A26" s="123"/>
      <c r="B26" s="71" t="s">
        <v>105</v>
      </c>
      <c r="C26" s="49"/>
      <c r="D26" s="49"/>
      <c r="E26" s="49"/>
      <c r="F26" s="66"/>
      <c r="G26" s="72"/>
      <c r="H26" s="49"/>
      <c r="I26" s="49"/>
      <c r="J26" s="53"/>
      <c r="K26" s="49"/>
      <c r="L26" s="49"/>
      <c r="M26" s="49"/>
      <c r="N26" s="53"/>
    </row>
    <row r="27" spans="1:14" ht="13" thickBot="1">
      <c r="A27" s="124"/>
      <c r="B27" s="74"/>
      <c r="C27" s="74"/>
      <c r="D27" s="74"/>
      <c r="E27" s="74"/>
      <c r="F27" s="74"/>
      <c r="G27" s="74"/>
      <c r="H27" s="74"/>
      <c r="I27" s="74"/>
      <c r="J27" s="74"/>
      <c r="K27" s="74"/>
      <c r="L27" s="74"/>
      <c r="M27" s="74"/>
      <c r="N27" s="75"/>
    </row>
    <row r="28" spans="1:14" ht="21.75" customHeight="1" thickTop="1">
      <c r="A28" s="123" t="s">
        <v>106</v>
      </c>
      <c r="B28" s="156" t="str">
        <f>"Basic support per pupil amount for your district, Year " &amp;PROPER(N5)</f>
        <v>Basic support per pupil amount for your district, Year Ending 06/30/27</v>
      </c>
      <c r="C28" s="72"/>
      <c r="D28" s="72"/>
      <c r="E28" s="72"/>
      <c r="F28" s="72"/>
      <c r="G28" s="69"/>
      <c r="H28" s="72"/>
      <c r="I28" s="72"/>
      <c r="J28" s="76" t="s">
        <v>107</v>
      </c>
      <c r="K28" s="49"/>
      <c r="L28" s="49"/>
      <c r="M28" s="49"/>
      <c r="N28" s="49"/>
    </row>
    <row r="29" spans="1:14">
      <c r="A29" s="123"/>
      <c r="B29" s="49"/>
      <c r="C29" s="49"/>
      <c r="D29" s="49"/>
      <c r="E29" s="49"/>
      <c r="F29" s="49"/>
      <c r="G29" s="49"/>
      <c r="H29" s="49"/>
      <c r="I29" s="49"/>
      <c r="J29" s="49"/>
      <c r="K29" s="49"/>
      <c r="L29" s="49"/>
      <c r="M29" s="49"/>
      <c r="N29" s="49"/>
    </row>
    <row r="30" spans="1:14">
      <c r="A30" s="123" t="s">
        <v>108</v>
      </c>
      <c r="B30" s="49" t="s">
        <v>109</v>
      </c>
      <c r="C30" s="49"/>
      <c r="D30" s="49"/>
      <c r="E30" s="49"/>
      <c r="F30" s="49"/>
      <c r="G30" s="49"/>
      <c r="H30" s="49"/>
      <c r="I30" s="49"/>
      <c r="J30" s="49"/>
      <c r="K30" s="49" t="s">
        <v>107</v>
      </c>
      <c r="L30" s="53"/>
      <c r="M30" s="49"/>
      <c r="N30" s="49"/>
    </row>
    <row r="31" spans="1:14">
      <c r="A31" s="123"/>
      <c r="B31" s="49"/>
      <c r="C31" s="49"/>
      <c r="D31" s="49"/>
      <c r="E31" s="49"/>
      <c r="F31" s="49"/>
      <c r="G31" s="49"/>
      <c r="H31" s="49"/>
      <c r="I31" s="49"/>
      <c r="J31" s="49"/>
      <c r="K31" s="49"/>
      <c r="L31" s="49"/>
      <c r="M31" s="49"/>
      <c r="N31" s="49"/>
    </row>
    <row r="32" spans="1:14">
      <c r="A32" s="123" t="s">
        <v>110</v>
      </c>
      <c r="B32" s="49" t="s">
        <v>111</v>
      </c>
      <c r="C32" s="49"/>
      <c r="D32" s="49"/>
      <c r="E32" s="49"/>
      <c r="F32" s="49"/>
      <c r="G32" s="49"/>
      <c r="H32" s="60"/>
      <c r="I32" s="49"/>
      <c r="J32" s="49"/>
      <c r="K32" s="49"/>
      <c r="L32" s="49"/>
      <c r="M32" s="49"/>
      <c r="N32" s="49"/>
    </row>
    <row r="33" spans="1:14" ht="20.25" customHeight="1">
      <c r="A33" s="123"/>
      <c r="B33" s="49"/>
      <c r="C33" s="49"/>
      <c r="D33" s="49"/>
      <c r="E33" s="49"/>
      <c r="F33" s="49"/>
      <c r="G33" s="49" t="s">
        <v>112</v>
      </c>
      <c r="H33" s="61"/>
      <c r="I33" s="49" t="s">
        <v>113</v>
      </c>
      <c r="J33" s="49"/>
      <c r="K33" s="49" t="s">
        <v>107</v>
      </c>
      <c r="L33" s="53"/>
      <c r="M33" s="49"/>
      <c r="N33" s="49"/>
    </row>
    <row r="34" spans="1:14">
      <c r="A34" s="123"/>
      <c r="B34" s="49"/>
      <c r="C34" s="49"/>
      <c r="D34" s="49"/>
      <c r="E34" s="49"/>
      <c r="F34" s="49"/>
      <c r="G34" s="49"/>
      <c r="H34" s="49"/>
      <c r="I34" s="49"/>
      <c r="J34" s="49"/>
      <c r="K34" s="49"/>
      <c r="L34" s="49"/>
      <c r="M34" s="49"/>
      <c r="N34" s="49"/>
    </row>
    <row r="35" spans="1:14">
      <c r="A35" s="123" t="s">
        <v>114</v>
      </c>
      <c r="B35" s="49" t="s">
        <v>115</v>
      </c>
      <c r="C35" s="49"/>
      <c r="D35" s="49"/>
      <c r="E35" s="49"/>
      <c r="F35" s="49"/>
      <c r="G35" s="49"/>
      <c r="H35" s="49"/>
      <c r="I35" s="49"/>
      <c r="J35" s="49"/>
      <c r="K35" s="49"/>
      <c r="L35" s="49"/>
      <c r="M35" s="77" t="s">
        <v>107</v>
      </c>
      <c r="N35" s="60"/>
    </row>
    <row r="36" spans="1:14">
      <c r="A36" s="123"/>
      <c r="B36" s="49"/>
      <c r="C36" s="49"/>
      <c r="D36" s="49"/>
      <c r="E36" s="49"/>
      <c r="F36" s="49"/>
      <c r="G36" s="49"/>
      <c r="H36" s="49"/>
      <c r="I36" s="49"/>
      <c r="J36" s="49"/>
      <c r="K36" s="49"/>
      <c r="L36" s="49"/>
      <c r="M36" s="49"/>
      <c r="N36" s="49"/>
    </row>
    <row r="37" spans="1:14">
      <c r="A37" s="123" t="s">
        <v>116</v>
      </c>
      <c r="B37" s="49"/>
      <c r="C37" s="49"/>
      <c r="D37" s="49"/>
      <c r="E37" s="49"/>
      <c r="F37" s="49"/>
      <c r="G37" s="49"/>
      <c r="H37" s="49"/>
      <c r="I37" s="49"/>
      <c r="J37" s="49"/>
      <c r="K37" s="49"/>
      <c r="L37" s="49"/>
      <c r="M37" s="49"/>
      <c r="N37" s="49"/>
    </row>
    <row r="38" spans="1:14">
      <c r="A38" s="123"/>
      <c r="B38" s="49"/>
      <c r="C38" s="49"/>
      <c r="D38" s="49"/>
      <c r="E38" s="49"/>
      <c r="F38" s="49"/>
      <c r="G38" s="49"/>
      <c r="H38" s="49"/>
      <c r="I38" s="49"/>
      <c r="J38" s="49"/>
      <c r="K38" s="49"/>
      <c r="L38" s="49"/>
      <c r="M38" s="49"/>
      <c r="N38" s="49"/>
    </row>
    <row r="39" spans="1:14">
      <c r="A39" s="123"/>
      <c r="B39" s="71" t="s">
        <v>117</v>
      </c>
      <c r="C39" s="49"/>
      <c r="D39" s="49"/>
      <c r="E39" s="49"/>
      <c r="F39" s="49"/>
      <c r="G39" s="49"/>
      <c r="H39" s="49"/>
      <c r="I39" s="49"/>
      <c r="J39" s="49"/>
      <c r="K39" s="49" t="s">
        <v>107</v>
      </c>
      <c r="L39" s="53"/>
      <c r="M39" s="49"/>
      <c r="N39" s="49"/>
    </row>
    <row r="40" spans="1:14">
      <c r="A40" s="123"/>
      <c r="B40" s="49"/>
      <c r="C40" s="49"/>
      <c r="D40" s="49"/>
      <c r="E40" s="49"/>
      <c r="F40" s="49"/>
      <c r="G40" s="49"/>
      <c r="H40" s="49"/>
      <c r="I40" s="49"/>
      <c r="J40" s="49"/>
      <c r="K40" s="49"/>
      <c r="L40" s="49"/>
      <c r="M40" s="49"/>
      <c r="N40" s="49"/>
    </row>
    <row r="41" spans="1:14">
      <c r="A41" s="123"/>
      <c r="B41" s="71" t="s">
        <v>118</v>
      </c>
      <c r="C41" s="49"/>
      <c r="D41" s="49"/>
      <c r="E41" s="49"/>
      <c r="F41" s="49"/>
      <c r="G41" s="49"/>
      <c r="H41" s="49"/>
      <c r="I41" s="49"/>
      <c r="J41" s="49"/>
      <c r="K41" s="49" t="s">
        <v>107</v>
      </c>
      <c r="L41" s="53"/>
      <c r="M41" s="49"/>
      <c r="N41" s="49"/>
    </row>
    <row r="42" spans="1:14">
      <c r="A42" s="123"/>
      <c r="B42" s="49"/>
      <c r="C42" s="49"/>
      <c r="D42" s="49"/>
      <c r="E42" s="49"/>
      <c r="F42" s="49"/>
      <c r="G42" s="49"/>
      <c r="H42" s="49"/>
      <c r="I42" s="49"/>
      <c r="J42" s="49"/>
      <c r="K42" s="49"/>
      <c r="L42" s="49"/>
      <c r="M42" s="49"/>
      <c r="N42" s="49"/>
    </row>
    <row r="43" spans="1:14">
      <c r="A43" s="123" t="s">
        <v>119</v>
      </c>
      <c r="B43" s="49" t="s">
        <v>120</v>
      </c>
      <c r="C43" s="49"/>
      <c r="D43" s="49"/>
      <c r="E43" s="49"/>
      <c r="F43" s="49"/>
      <c r="G43" s="49"/>
      <c r="H43" s="49"/>
      <c r="I43" s="49"/>
      <c r="J43" s="49"/>
      <c r="K43" s="49"/>
      <c r="L43" s="49"/>
      <c r="M43" s="77" t="s">
        <v>107</v>
      </c>
      <c r="N43" s="60"/>
    </row>
    <row r="44" spans="1:14" ht="13" thickBot="1">
      <c r="A44" s="124"/>
      <c r="B44" s="74"/>
      <c r="C44" s="74"/>
      <c r="D44" s="74"/>
      <c r="E44" s="74"/>
      <c r="F44" s="74"/>
      <c r="G44" s="74"/>
      <c r="H44" s="74"/>
      <c r="I44" s="74"/>
      <c r="J44" s="74"/>
      <c r="K44" s="74"/>
      <c r="L44" s="74"/>
      <c r="M44" s="74"/>
      <c r="N44" s="74"/>
    </row>
    <row r="45" spans="1:14" ht="13" thickTop="1">
      <c r="A45" s="123"/>
      <c r="B45" s="49"/>
      <c r="C45" s="49"/>
      <c r="D45" s="49"/>
      <c r="E45" s="49"/>
      <c r="F45" s="49"/>
      <c r="G45" s="49"/>
      <c r="H45" s="49"/>
      <c r="I45" s="49"/>
      <c r="J45" s="49"/>
      <c r="K45" s="49"/>
      <c r="L45" s="49"/>
      <c r="M45" s="49"/>
      <c r="N45" s="49"/>
    </row>
    <row r="46" spans="1:14">
      <c r="A46" s="123" t="s">
        <v>121</v>
      </c>
      <c r="B46" s="49" t="s">
        <v>122</v>
      </c>
      <c r="C46" s="49"/>
      <c r="D46" s="49"/>
      <c r="E46" s="49"/>
      <c r="F46" s="49"/>
      <c r="G46" s="49"/>
      <c r="H46" s="49"/>
      <c r="I46" s="49"/>
      <c r="J46" s="49"/>
      <c r="K46" s="49"/>
      <c r="L46" s="49"/>
      <c r="M46" s="49"/>
      <c r="N46" s="49"/>
    </row>
    <row r="47" spans="1:14">
      <c r="A47" s="123"/>
      <c r="B47" s="49" t="s">
        <v>123</v>
      </c>
      <c r="C47" s="49"/>
      <c r="D47" s="49"/>
      <c r="E47" s="49"/>
      <c r="F47" s="49"/>
      <c r="G47" s="49"/>
      <c r="H47" s="49"/>
      <c r="I47" s="49"/>
      <c r="J47" s="49"/>
      <c r="K47" s="49"/>
      <c r="L47" s="49"/>
      <c r="M47" s="77" t="s">
        <v>107</v>
      </c>
      <c r="N47" s="60"/>
    </row>
    <row r="48" spans="1:14">
      <c r="A48" s="123"/>
      <c r="B48" s="49"/>
      <c r="C48" s="49"/>
      <c r="D48" s="49"/>
      <c r="E48" s="49"/>
      <c r="F48" s="49"/>
      <c r="G48" s="49"/>
      <c r="H48" s="49"/>
      <c r="I48" s="49"/>
      <c r="J48" s="49"/>
      <c r="K48" s="49"/>
      <c r="L48" s="49"/>
      <c r="M48" s="77"/>
      <c r="N48" s="49"/>
    </row>
    <row r="49" spans="1:14">
      <c r="A49" s="123" t="s">
        <v>124</v>
      </c>
      <c r="B49" s="49" t="s">
        <v>125</v>
      </c>
      <c r="C49" s="49"/>
      <c r="D49" s="49"/>
      <c r="E49" s="49"/>
      <c r="F49" s="49"/>
      <c r="G49" s="49"/>
      <c r="H49" s="49"/>
      <c r="I49" s="49"/>
      <c r="J49" s="49"/>
      <c r="K49" s="49"/>
      <c r="L49" s="49"/>
      <c r="M49" s="77"/>
      <c r="N49" s="49"/>
    </row>
    <row r="50" spans="1:14">
      <c r="A50" s="123"/>
      <c r="B50" s="49" t="s">
        <v>123</v>
      </c>
      <c r="C50" s="49"/>
      <c r="D50" s="49"/>
      <c r="E50" s="49"/>
      <c r="F50" s="49"/>
      <c r="G50" s="49"/>
      <c r="H50" s="49"/>
      <c r="I50" s="49"/>
      <c r="J50" s="49"/>
      <c r="K50" s="49"/>
      <c r="L50" s="49"/>
      <c r="M50" s="77" t="s">
        <v>107</v>
      </c>
      <c r="N50" s="60"/>
    </row>
    <row r="51" spans="1:14">
      <c r="A51" s="123"/>
      <c r="B51" s="49"/>
      <c r="C51" s="49"/>
      <c r="D51" s="49"/>
      <c r="E51" s="49"/>
      <c r="F51" s="49"/>
      <c r="G51" s="49"/>
      <c r="H51" s="49"/>
      <c r="I51" s="49"/>
      <c r="J51" s="49"/>
      <c r="K51" s="49"/>
      <c r="L51" s="49"/>
      <c r="M51" s="77"/>
      <c r="N51" s="49"/>
    </row>
    <row r="52" spans="1:14">
      <c r="A52" s="123" t="s">
        <v>126</v>
      </c>
      <c r="B52" s="49" t="s">
        <v>127</v>
      </c>
      <c r="C52" s="49"/>
      <c r="D52" s="49"/>
      <c r="E52" s="49"/>
      <c r="F52" s="49"/>
      <c r="G52" s="53"/>
      <c r="H52" s="53"/>
      <c r="I52" s="53"/>
      <c r="J52" s="53"/>
      <c r="K52" s="53"/>
      <c r="L52" s="49"/>
      <c r="M52" s="77"/>
      <c r="N52" s="49"/>
    </row>
    <row r="53" spans="1:14">
      <c r="A53" s="123"/>
      <c r="B53" s="49" t="s">
        <v>123</v>
      </c>
      <c r="C53" s="49"/>
      <c r="D53" s="49"/>
      <c r="E53" s="49"/>
      <c r="F53" s="49"/>
      <c r="G53" s="49"/>
      <c r="H53" s="49"/>
      <c r="I53" s="49"/>
      <c r="J53" s="49"/>
      <c r="K53" s="49"/>
      <c r="L53" s="49"/>
      <c r="M53" s="77" t="s">
        <v>107</v>
      </c>
      <c r="N53" s="60"/>
    </row>
    <row r="54" spans="1:14">
      <c r="A54" s="123"/>
      <c r="B54" s="49"/>
      <c r="C54" s="49"/>
      <c r="D54" s="49"/>
      <c r="E54" s="49"/>
      <c r="F54" s="49"/>
      <c r="G54" s="49"/>
      <c r="H54" s="49"/>
      <c r="I54" s="49"/>
      <c r="J54" s="49"/>
      <c r="K54" s="49"/>
      <c r="L54" s="49"/>
      <c r="M54" s="77"/>
      <c r="N54" s="49"/>
    </row>
    <row r="55" spans="1:14" ht="22.5" customHeight="1" thickBot="1">
      <c r="A55" s="123" t="s">
        <v>128</v>
      </c>
      <c r="B55" s="49" t="str">
        <f>"Total projected DSA revenue for Year Ending "&amp;TEXT('Form 1'!$C$137,"mmmm dd, yyyy")&amp;" (Lines 16 + 17 + 18 + 19)"</f>
        <v>Total projected DSA revenue for Year Ending June 30, 2027 (Lines 16 + 17 + 18 + 19)</v>
      </c>
      <c r="C55" s="49"/>
      <c r="D55" s="49"/>
      <c r="E55" s="49"/>
      <c r="F55" s="49"/>
      <c r="G55" s="49"/>
      <c r="H55" s="49"/>
      <c r="I55" s="49"/>
      <c r="J55" s="49"/>
      <c r="K55" s="49"/>
      <c r="L55" s="49"/>
      <c r="M55" s="77" t="s">
        <v>107</v>
      </c>
      <c r="N55" s="78"/>
    </row>
    <row r="56" spans="1:14" ht="13" thickBot="1">
      <c r="A56" s="124"/>
      <c r="B56" s="74"/>
      <c r="C56" s="74"/>
      <c r="D56" s="74"/>
      <c r="E56" s="74"/>
      <c r="F56" s="74"/>
      <c r="G56" s="74"/>
      <c r="H56" s="74"/>
      <c r="I56" s="74"/>
      <c r="J56" s="74"/>
      <c r="K56" s="74"/>
      <c r="L56" s="74"/>
      <c r="M56" s="74"/>
      <c r="N56" s="74"/>
    </row>
    <row r="57" spans="1:14" ht="13" thickTop="1">
      <c r="A57" s="123"/>
      <c r="B57" s="49"/>
      <c r="C57" s="49"/>
      <c r="D57" s="49"/>
      <c r="E57" s="49"/>
      <c r="F57" s="49"/>
      <c r="G57" s="49"/>
      <c r="H57" s="49"/>
      <c r="I57" s="49"/>
      <c r="J57" s="49"/>
      <c r="K57" s="49"/>
      <c r="L57" s="49"/>
      <c r="M57" s="49"/>
      <c r="N57" s="49"/>
    </row>
    <row r="58" spans="1:14">
      <c r="A58" s="123"/>
      <c r="B58" s="49"/>
      <c r="C58" s="49"/>
      <c r="D58" s="49"/>
      <c r="E58" s="49"/>
      <c r="F58" s="49"/>
      <c r="G58" s="49"/>
      <c r="H58" s="49"/>
      <c r="I58" s="49"/>
      <c r="J58" s="49"/>
      <c r="K58" s="49"/>
      <c r="L58" s="49"/>
      <c r="M58" s="49"/>
      <c r="N58" s="49"/>
    </row>
    <row r="59" spans="1:14">
      <c r="A59" s="156" t="str">
        <f>"Fiscal Year "&amp;PROPER(N5)</f>
        <v>Fiscal Year Ending 06/30/27</v>
      </c>
      <c r="B59" s="49"/>
      <c r="C59" s="49"/>
      <c r="D59" s="49"/>
      <c r="E59" s="77" t="s">
        <v>129</v>
      </c>
      <c r="F59" s="53"/>
      <c r="G59" s="53"/>
      <c r="H59" s="53"/>
      <c r="I59" s="49"/>
      <c r="J59" s="53"/>
      <c r="K59" s="53"/>
      <c r="L59" s="49"/>
      <c r="M59" s="49"/>
      <c r="N59" s="49"/>
    </row>
    <row r="60" spans="1:14">
      <c r="A60" s="123"/>
      <c r="B60" s="49"/>
      <c r="C60" s="49"/>
      <c r="D60" s="49"/>
      <c r="E60" s="49"/>
      <c r="F60" s="49"/>
      <c r="G60" s="49"/>
      <c r="H60" s="49"/>
      <c r="I60" s="49"/>
      <c r="J60" s="49"/>
      <c r="K60" s="49"/>
      <c r="L60" s="49"/>
      <c r="M60" s="49"/>
      <c r="N60" s="49"/>
    </row>
    <row r="61" spans="1:14">
      <c r="A61" s="123" t="s">
        <v>130</v>
      </c>
      <c r="B61" s="49"/>
      <c r="C61" s="49"/>
      <c r="D61" s="66"/>
      <c r="E61" s="72" t="s">
        <v>131</v>
      </c>
      <c r="F61" s="66"/>
      <c r="G61" s="49"/>
      <c r="H61" s="49"/>
      <c r="I61" s="49"/>
      <c r="J61" s="49"/>
      <c r="K61" s="49"/>
      <c r="L61" s="49"/>
      <c r="M61" s="49"/>
      <c r="N61" s="49"/>
    </row>
    <row r="62" spans="1:14">
      <c r="A62" s="123"/>
      <c r="B62" s="49"/>
      <c r="C62" s="49"/>
      <c r="D62" s="49"/>
      <c r="E62" s="49"/>
      <c r="F62" s="49"/>
      <c r="G62" s="49"/>
      <c r="H62" s="49"/>
      <c r="I62" s="49"/>
      <c r="J62" s="49"/>
      <c r="K62" s="49"/>
      <c r="L62" s="49"/>
      <c r="M62" s="49"/>
      <c r="N62" s="49"/>
    </row>
    <row r="63" spans="1:14">
      <c r="A63" s="123"/>
      <c r="B63" s="49"/>
      <c r="C63" s="49"/>
      <c r="D63" s="49"/>
      <c r="E63" s="49"/>
      <c r="F63" s="49"/>
      <c r="G63" s="49"/>
      <c r="H63" s="49"/>
      <c r="I63" s="49"/>
      <c r="J63" s="49"/>
      <c r="K63" s="49"/>
      <c r="L63" s="49"/>
      <c r="M63" s="49"/>
      <c r="N63" s="49"/>
    </row>
    <row r="64" spans="1:14">
      <c r="A64" s="123"/>
      <c r="B64" s="49"/>
      <c r="C64" s="49"/>
      <c r="D64" s="49"/>
      <c r="E64" s="49"/>
      <c r="F64" s="49"/>
      <c r="G64" s="49"/>
      <c r="H64" s="49"/>
      <c r="I64" s="49"/>
      <c r="J64" s="49"/>
      <c r="K64" s="49"/>
      <c r="L64" s="49"/>
      <c r="M64" s="49"/>
      <c r="N64" s="49"/>
    </row>
    <row r="65" spans="1:14">
      <c r="A65" s="123"/>
      <c r="B65" s="49"/>
      <c r="C65" s="49"/>
      <c r="D65" s="49"/>
      <c r="E65" s="49"/>
      <c r="F65" s="49"/>
      <c r="G65" s="49"/>
      <c r="H65" s="49"/>
      <c r="I65" s="49"/>
      <c r="J65" s="49"/>
      <c r="K65" s="49"/>
      <c r="L65" s="49"/>
      <c r="M65" s="49"/>
      <c r="N65" s="49"/>
    </row>
    <row r="66" spans="1:14">
      <c r="A66" s="123"/>
      <c r="B66" s="49"/>
      <c r="C66" s="49"/>
      <c r="D66" s="49"/>
      <c r="E66" s="49"/>
      <c r="F66" s="49"/>
      <c r="G66" s="49"/>
      <c r="H66" s="49"/>
      <c r="I66" s="49"/>
      <c r="J66" s="49"/>
      <c r="K66" s="49"/>
      <c r="L66" s="49"/>
      <c r="M66" s="49"/>
      <c r="N66" s="49"/>
    </row>
    <row r="67" spans="1:14">
      <c r="A67" s="123"/>
      <c r="B67" s="49"/>
      <c r="C67" s="49"/>
      <c r="D67" s="49"/>
      <c r="E67" s="49"/>
      <c r="F67" s="49"/>
      <c r="G67" s="49"/>
      <c r="H67" s="49"/>
      <c r="I67" s="49"/>
      <c r="J67" s="49"/>
      <c r="K67" s="49"/>
      <c r="L67" s="49"/>
      <c r="M67" s="49"/>
      <c r="N67" s="49"/>
    </row>
    <row r="68" spans="1:14">
      <c r="B68" s="4"/>
      <c r="N68" s="77" t="s">
        <v>30</v>
      </c>
    </row>
    <row r="69" spans="1:14">
      <c r="N69" s="157">
        <f>'Form 1'!$C$147</f>
        <v>46092</v>
      </c>
    </row>
  </sheetData>
  <mergeCells count="1">
    <mergeCell ref="A1:N1"/>
  </mergeCells>
  <phoneticPr fontId="0" type="noConversion"/>
  <pageMargins left="0.55000000000000004" right="0" top="0.5" bottom="0.25" header="0.5" footer="0"/>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DB40-4F5A-483A-BD3D-B4205A4B4381}">
  <sheetPr codeName="Sheet5">
    <tabColor rgb="FFFFFF00"/>
    <pageSetUpPr fitToPage="1"/>
  </sheetPr>
  <dimension ref="A1:K41"/>
  <sheetViews>
    <sheetView zoomScaleNormal="100" workbookViewId="0">
      <selection activeCell="F29" sqref="F29"/>
    </sheetView>
  </sheetViews>
  <sheetFormatPr baseColWidth="10" defaultColWidth="9.1640625" defaultRowHeight="12"/>
  <cols>
    <col min="1" max="1" width="3" style="1" bestFit="1" customWidth="1"/>
    <col min="2" max="2" width="6" style="169" bestFit="1" customWidth="1"/>
    <col min="3" max="3" width="39.5" style="1" bestFit="1" customWidth="1"/>
    <col min="4" max="7" width="13.33203125" style="1" customWidth="1"/>
    <col min="8" max="8" width="14.1640625" style="1" customWidth="1"/>
    <col min="9" max="9" width="16" style="1" customWidth="1"/>
    <col min="10" max="10" width="6.5" style="1" customWidth="1"/>
    <col min="11" max="16384" width="9.1640625" style="1"/>
  </cols>
  <sheetData>
    <row r="1" spans="1:11" ht="29.25" customHeight="1">
      <c r="C1" s="902" t="s">
        <v>132</v>
      </c>
      <c r="D1" s="902"/>
      <c r="E1" s="902"/>
      <c r="F1" s="902"/>
      <c r="G1" s="902"/>
      <c r="H1" s="902"/>
      <c r="I1" s="902"/>
    </row>
    <row r="2" spans="1:11">
      <c r="C2" s="901" t="str">
        <f>'Sch 1'!B7</f>
        <v>Democracy Prep Agassi Campus</v>
      </c>
      <c r="D2" s="901"/>
      <c r="E2" s="901"/>
      <c r="F2" s="901"/>
      <c r="G2" s="901"/>
      <c r="H2" s="901"/>
      <c r="I2" s="901"/>
    </row>
    <row r="4" spans="1:11" s="754" customFormat="1" ht="19.5" customHeight="1">
      <c r="A4" s="749">
        <v>1</v>
      </c>
      <c r="B4" s="750"/>
      <c r="C4" s="751"/>
      <c r="D4" s="752" t="s">
        <v>133</v>
      </c>
      <c r="E4" s="752" t="s">
        <v>83</v>
      </c>
      <c r="F4" s="753" t="str">
        <f>REF!$F$3</f>
        <v>TENTATIVE</v>
      </c>
      <c r="G4" s="753" t="str">
        <f>REF!$F$4</f>
        <v>FINAL</v>
      </c>
      <c r="H4" s="753" t="str">
        <f>REF!$F$5</f>
        <v>AMENDMENT 1</v>
      </c>
      <c r="I4" s="753" t="str">
        <f>REF!$F$6</f>
        <v>AMENDMENT 2</v>
      </c>
    </row>
    <row r="5" spans="1:11" s="164" customFormat="1" ht="12" customHeight="1">
      <c r="A5" s="746">
        <v>2</v>
      </c>
      <c r="B5" s="735"/>
      <c r="C5" s="166"/>
      <c r="D5" s="903" t="str">
        <f>"Year "&amp;'Form 1'!C130</f>
        <v>Year Ending 6/30/2025</v>
      </c>
      <c r="E5" s="903" t="str">
        <f>"Year "&amp;'Form 1'!C134</f>
        <v>Year Ending 6/30/2026</v>
      </c>
      <c r="F5" s="905" t="str">
        <f>"Year "&amp;'Form 1'!$C$141</f>
        <v>Year Ending 6/30/2027</v>
      </c>
      <c r="G5" s="905"/>
      <c r="H5" s="905"/>
      <c r="I5" s="905"/>
    </row>
    <row r="6" spans="1:11" s="164" customFormat="1">
      <c r="A6" s="746">
        <v>3</v>
      </c>
      <c r="B6" s="735" t="s">
        <v>134</v>
      </c>
      <c r="C6" s="546" t="s">
        <v>135</v>
      </c>
      <c r="D6" s="904"/>
      <c r="E6" s="904"/>
      <c r="F6" s="906"/>
      <c r="G6" s="906"/>
      <c r="H6" s="906"/>
      <c r="I6" s="906"/>
    </row>
    <row r="7" spans="1:11" s="164" customFormat="1">
      <c r="A7" s="746">
        <v>4</v>
      </c>
      <c r="B7" s="736"/>
    </row>
    <row r="8" spans="1:11" s="164" customFormat="1">
      <c r="A8" s="746">
        <v>5</v>
      </c>
      <c r="B8" s="736"/>
      <c r="C8" s="164" t="s">
        <v>136</v>
      </c>
      <c r="D8" s="738">
        <v>77</v>
      </c>
      <c r="E8" s="741">
        <v>58</v>
      </c>
      <c r="F8" s="738">
        <v>62</v>
      </c>
      <c r="G8" s="739"/>
      <c r="H8" s="739"/>
      <c r="I8" s="740"/>
    </row>
    <row r="9" spans="1:11" s="164" customFormat="1">
      <c r="A9" s="746">
        <v>6</v>
      </c>
      <c r="B9" s="736"/>
      <c r="C9" s="164" t="s">
        <v>137</v>
      </c>
      <c r="D9" s="738">
        <v>61</v>
      </c>
      <c r="E9" s="741">
        <v>44</v>
      </c>
      <c r="F9" s="738">
        <v>44</v>
      </c>
      <c r="G9" s="739"/>
      <c r="H9" s="739"/>
      <c r="I9" s="740"/>
    </row>
    <row r="10" spans="1:11">
      <c r="A10" s="746">
        <v>7</v>
      </c>
    </row>
    <row r="11" spans="1:11" ht="12.75" customHeight="1">
      <c r="A11" s="746">
        <v>8</v>
      </c>
      <c r="B11" s="757" t="s">
        <v>138</v>
      </c>
      <c r="C11" s="546" t="s">
        <v>139</v>
      </c>
      <c r="D11" s="742">
        <v>1059</v>
      </c>
      <c r="E11" s="745">
        <v>925</v>
      </c>
      <c r="F11" s="742">
        <v>900</v>
      </c>
      <c r="G11" s="743"/>
      <c r="H11" s="743"/>
      <c r="I11" s="744"/>
    </row>
    <row r="12" spans="1:11">
      <c r="A12" s="746">
        <v>9</v>
      </c>
    </row>
    <row r="13" spans="1:11" ht="12.75" customHeight="1">
      <c r="A13" s="746">
        <v>10</v>
      </c>
      <c r="B13" s="757" t="s">
        <v>140</v>
      </c>
      <c r="C13" s="734" t="s">
        <v>141</v>
      </c>
      <c r="D13" s="734"/>
      <c r="E13" s="734"/>
      <c r="F13" s="734"/>
      <c r="G13" s="734"/>
      <c r="H13" s="734"/>
      <c r="I13" s="734"/>
    </row>
    <row r="14" spans="1:11">
      <c r="A14" s="746">
        <v>11</v>
      </c>
      <c r="B14" s="757"/>
    </row>
    <row r="15" spans="1:11">
      <c r="A15" s="746">
        <v>12</v>
      </c>
      <c r="B15" s="169" t="s">
        <v>142</v>
      </c>
      <c r="C15" s="55" t="s">
        <v>143</v>
      </c>
    </row>
    <row r="16" spans="1:11">
      <c r="A16" s="746">
        <v>13</v>
      </c>
      <c r="B16" s="757"/>
      <c r="C16" s="547" t="s">
        <v>144</v>
      </c>
      <c r="E16" s="758"/>
      <c r="F16" s="733">
        <v>9484</v>
      </c>
      <c r="G16" s="733"/>
      <c r="H16" s="733"/>
      <c r="I16" s="733"/>
      <c r="K16" s="1" t="s">
        <v>145</v>
      </c>
    </row>
    <row r="17" spans="1:11">
      <c r="A17" s="746">
        <v>14</v>
      </c>
      <c r="B17" s="757"/>
      <c r="C17" s="547" t="s">
        <v>146</v>
      </c>
      <c r="E17" s="758"/>
      <c r="F17" s="732">
        <f>F11</f>
        <v>900</v>
      </c>
      <c r="G17" s="732">
        <f>G11</f>
        <v>0</v>
      </c>
      <c r="H17" s="732">
        <f>H11</f>
        <v>0</v>
      </c>
      <c r="I17" s="732">
        <f>I11</f>
        <v>0</v>
      </c>
    </row>
    <row r="18" spans="1:11">
      <c r="A18" s="746">
        <v>15</v>
      </c>
      <c r="B18" s="169" t="s">
        <v>147</v>
      </c>
      <c r="C18" s="544" t="s">
        <v>148</v>
      </c>
      <c r="E18" s="758"/>
      <c r="F18" s="531">
        <f>F16*F17</f>
        <v>8535600</v>
      </c>
      <c r="G18" s="531">
        <f>G16*G17</f>
        <v>0</v>
      </c>
      <c r="H18" s="531">
        <f t="shared" ref="H18:I18" si="0">H16*H17</f>
        <v>0</v>
      </c>
      <c r="I18" s="531">
        <f t="shared" si="0"/>
        <v>0</v>
      </c>
    </row>
    <row r="19" spans="1:11">
      <c r="A19" s="746">
        <v>16</v>
      </c>
      <c r="B19" s="757">
        <v>100</v>
      </c>
      <c r="C19" s="544" t="s">
        <v>149</v>
      </c>
      <c r="E19" s="758"/>
      <c r="F19" s="335">
        <v>494088</v>
      </c>
      <c r="G19" s="335"/>
      <c r="H19" s="335"/>
      <c r="I19" s="335"/>
      <c r="K19" s="1" t="s">
        <v>150</v>
      </c>
    </row>
    <row r="20" spans="1:11">
      <c r="A20" s="746">
        <v>17</v>
      </c>
      <c r="B20" s="757">
        <v>100</v>
      </c>
      <c r="C20" s="544" t="s">
        <v>151</v>
      </c>
      <c r="E20" s="758"/>
      <c r="F20" s="531">
        <f>SUM(F18:F19)</f>
        <v>9029688</v>
      </c>
      <c r="G20" s="531">
        <f>SUM(G18:G19)</f>
        <v>0</v>
      </c>
      <c r="H20" s="531">
        <f t="shared" ref="H20:I20" si="1">SUM(H18:H19)</f>
        <v>0</v>
      </c>
      <c r="I20" s="531">
        <f t="shared" si="1"/>
        <v>0</v>
      </c>
      <c r="K20" s="1" t="s">
        <v>152</v>
      </c>
    </row>
    <row r="21" spans="1:11">
      <c r="A21" s="746">
        <v>18</v>
      </c>
      <c r="C21" s="547"/>
      <c r="E21" s="758"/>
      <c r="F21" s="548"/>
      <c r="G21" s="548"/>
      <c r="H21" s="548"/>
      <c r="I21" s="548"/>
    </row>
    <row r="22" spans="1:11">
      <c r="A22" s="746">
        <v>19</v>
      </c>
      <c r="C22" s="544" t="s">
        <v>153</v>
      </c>
      <c r="E22" s="758"/>
      <c r="F22" s="548"/>
      <c r="G22" s="548"/>
      <c r="H22" s="548"/>
      <c r="I22" s="548"/>
    </row>
    <row r="23" spans="1:11">
      <c r="A23" s="746">
        <v>20</v>
      </c>
      <c r="B23" s="757">
        <v>206</v>
      </c>
      <c r="C23" s="547" t="s">
        <v>154</v>
      </c>
      <c r="F23" s="333">
        <v>443809</v>
      </c>
      <c r="G23" s="333"/>
      <c r="H23" s="333"/>
      <c r="I23" s="333"/>
      <c r="K23" s="1" t="s">
        <v>155</v>
      </c>
    </row>
    <row r="24" spans="1:11">
      <c r="A24" s="746">
        <v>21</v>
      </c>
      <c r="B24" s="757">
        <v>207</v>
      </c>
      <c r="C24" s="547" t="s">
        <v>156</v>
      </c>
      <c r="F24" s="333"/>
      <c r="G24" s="333"/>
      <c r="H24" s="333"/>
      <c r="I24" s="333"/>
      <c r="K24" s="1" t="s">
        <v>157</v>
      </c>
    </row>
    <row r="25" spans="1:11">
      <c r="A25" s="746">
        <v>22</v>
      </c>
      <c r="B25" s="757">
        <v>208</v>
      </c>
      <c r="C25" s="547" t="s">
        <v>158</v>
      </c>
      <c r="F25" s="334">
        <v>587478</v>
      </c>
      <c r="G25" s="334"/>
      <c r="H25" s="334"/>
      <c r="I25" s="334"/>
      <c r="K25" s="1" t="s">
        <v>159</v>
      </c>
    </row>
    <row r="26" spans="1:11">
      <c r="A26" s="746">
        <v>23</v>
      </c>
      <c r="C26" s="55" t="s">
        <v>160</v>
      </c>
      <c r="F26" s="531">
        <f>SUM(F23:F25)</f>
        <v>1031287</v>
      </c>
      <c r="G26" s="531">
        <f>SUM(G23:G25)</f>
        <v>0</v>
      </c>
      <c r="H26" s="531">
        <f t="shared" ref="H26:I26" si="2">SUM(H23:H25)</f>
        <v>0</v>
      </c>
      <c r="I26" s="531">
        <f t="shared" si="2"/>
        <v>0</v>
      </c>
    </row>
    <row r="27" spans="1:11">
      <c r="A27" s="746">
        <v>24</v>
      </c>
      <c r="F27" s="530"/>
      <c r="G27" s="530"/>
      <c r="H27" s="530"/>
      <c r="I27" s="530"/>
    </row>
    <row r="28" spans="1:11">
      <c r="A28" s="746">
        <v>25</v>
      </c>
      <c r="C28" s="55" t="s">
        <v>161</v>
      </c>
      <c r="E28" s="758"/>
      <c r="F28" s="548"/>
      <c r="G28" s="548"/>
      <c r="H28" s="548"/>
      <c r="I28" s="548"/>
    </row>
    <row r="29" spans="1:11">
      <c r="A29" s="746">
        <v>26</v>
      </c>
      <c r="B29" s="757">
        <v>100</v>
      </c>
      <c r="C29" s="547" t="s">
        <v>162</v>
      </c>
      <c r="E29" s="758"/>
      <c r="F29" s="334"/>
      <c r="G29" s="334"/>
      <c r="H29" s="334"/>
      <c r="I29" s="334"/>
      <c r="K29" s="1" t="s">
        <v>163</v>
      </c>
    </row>
    <row r="30" spans="1:11">
      <c r="A30" s="746">
        <v>27</v>
      </c>
      <c r="C30" s="544" t="s">
        <v>164</v>
      </c>
      <c r="E30" s="758"/>
      <c r="F30" s="531">
        <f>SUM(F29:F29)</f>
        <v>0</v>
      </c>
      <c r="G30" s="531">
        <f>SUM(G29:G29)</f>
        <v>0</v>
      </c>
      <c r="H30" s="531">
        <f t="shared" ref="H30:I30" si="3">SUM(H29:H29)</f>
        <v>0</v>
      </c>
      <c r="I30" s="531">
        <f t="shared" si="3"/>
        <v>0</v>
      </c>
    </row>
    <row r="31" spans="1:11">
      <c r="A31" s="746">
        <v>28</v>
      </c>
      <c r="C31" s="2"/>
      <c r="E31" s="758"/>
      <c r="F31" s="530"/>
      <c r="G31" s="530"/>
      <c r="H31" s="530"/>
      <c r="I31" s="530"/>
    </row>
    <row r="32" spans="1:11" ht="13" thickBot="1">
      <c r="A32" s="746">
        <v>29</v>
      </c>
      <c r="B32" s="757"/>
      <c r="C32" s="55" t="s">
        <v>166</v>
      </c>
      <c r="F32" s="532">
        <f>SUM(F20,F30,F26)</f>
        <v>10060975</v>
      </c>
      <c r="G32" s="532">
        <f>SUM(G20,G30,G26)</f>
        <v>0</v>
      </c>
      <c r="H32" s="532">
        <f>SUM(H20,H30,H26)</f>
        <v>0</v>
      </c>
      <c r="I32" s="532">
        <f>SUM(I20,I30,I26)</f>
        <v>0</v>
      </c>
      <c r="K32" s="1" t="s">
        <v>167</v>
      </c>
    </row>
    <row r="33" spans="2:9" ht="13" thickTop="1"/>
    <row r="35" spans="2:9">
      <c r="B35" s="757"/>
    </row>
    <row r="37" spans="2:9">
      <c r="C37" s="169"/>
      <c r="D37" s="758"/>
      <c r="I37" s="757" t="s">
        <v>30</v>
      </c>
    </row>
    <row r="38" spans="2:9">
      <c r="I38" s="757" t="s">
        <v>80</v>
      </c>
    </row>
    <row r="39" spans="2:9">
      <c r="C39" s="1" t="s">
        <v>168</v>
      </c>
      <c r="I39" s="757" t="s">
        <v>169</v>
      </c>
    </row>
    <row r="40" spans="2:9" ht="13" thickBot="1">
      <c r="B40" s="737"/>
      <c r="C40" s="258"/>
      <c r="D40" s="258"/>
      <c r="E40" s="258"/>
      <c r="F40" s="258"/>
      <c r="G40" s="258"/>
      <c r="H40" s="258"/>
      <c r="I40" s="258"/>
    </row>
    <row r="41" spans="2:9" ht="13" thickTop="1"/>
  </sheetData>
  <sheetProtection algorithmName="SHA-512" hashValue="1v2/vy1Zir27uWugdJ4/OPi7clFd4pNaUs0X9XpcStdtQXHBzPoJ3NrEwceZ7CjVkCIKjBbcPu+Q3xRrhzG7sg==" saltValue="t2vYwPDDWZIqi/8xPRzH3A==" spinCount="100000" sheet="1" objects="1" scenarios="1"/>
  <protectedRanges>
    <protectedRange sqref="F8:I9 F11:I11" name="Range1"/>
  </protectedRanges>
  <sortState xmlns:xlrd2="http://schemas.microsoft.com/office/spreadsheetml/2017/richdata2" ref="B23:C25">
    <sortCondition ref="B23:B25"/>
  </sortState>
  <mergeCells count="5">
    <mergeCell ref="C2:I2"/>
    <mergeCell ref="C1:I1"/>
    <mergeCell ref="D5:D6"/>
    <mergeCell ref="E5:E6"/>
    <mergeCell ref="F5:I6"/>
  </mergeCells>
  <pageMargins left="0.25" right="0.25" top="0.75" bottom="0.75" header="0.3" footer="0.3"/>
  <pageSetup scale="79" orientation="portrait" r:id="rId1"/>
  <headerFooter alignWithMargins="0">
    <oddFooter>&amp;C&amp;8Last Revised &amp;D</oddFooter>
  </headerFooter>
  <customProperties>
    <customPr name="DrillPoint.FROID" r:id="rId2"/>
    <customPr name="DrillPoint.Mode" r:id="rId3"/>
    <customPr name="DrillPoint.Subsheet"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961-21C8-40AF-9F6B-551EA096C022}">
  <sheetPr codeName="Sheet6"/>
  <dimension ref="A1:U59"/>
  <sheetViews>
    <sheetView zoomScale="80" zoomScaleNormal="80" workbookViewId="0">
      <selection activeCell="Q1" sqref="Q1"/>
    </sheetView>
  </sheetViews>
  <sheetFormatPr baseColWidth="10" defaultColWidth="9.1640625" defaultRowHeight="12"/>
  <cols>
    <col min="1" max="1" width="4.6640625" style="46" customWidth="1"/>
    <col min="2" max="2" width="10.6640625" style="1" customWidth="1"/>
    <col min="3" max="3" width="3.33203125" style="1" customWidth="1"/>
    <col min="4" max="4" width="10.33203125" style="1" customWidth="1"/>
    <col min="5" max="5" width="4.5" style="1" customWidth="1"/>
    <col min="6" max="6" width="14.33203125" style="1" customWidth="1"/>
    <col min="7" max="7" width="4.5" style="1" customWidth="1"/>
    <col min="8" max="8" width="10.5" style="1" customWidth="1"/>
    <col min="9" max="9" width="4.5" style="1" customWidth="1"/>
    <col min="10" max="10" width="15.33203125" style="1" customWidth="1"/>
    <col min="11" max="11" width="2.83203125" style="1" customWidth="1"/>
    <col min="12" max="12" width="2.83203125" style="1" hidden="1" customWidth="1"/>
    <col min="13" max="13" width="11.83203125" style="1" customWidth="1"/>
    <col min="14" max="14" width="4.5" style="1" customWidth="1"/>
    <col min="15" max="15" width="16.5" style="1" customWidth="1"/>
    <col min="16" max="16" width="9.1640625" style="1"/>
    <col min="17" max="17" width="16.6640625" style="1" customWidth="1"/>
    <col min="18" max="16384" width="9.1640625" style="1"/>
  </cols>
  <sheetData>
    <row r="1" spans="1:21">
      <c r="A1" s="900" t="s">
        <v>82</v>
      </c>
      <c r="B1" s="900"/>
      <c r="C1" s="900"/>
      <c r="D1" s="900"/>
      <c r="E1" s="900"/>
      <c r="F1" s="900"/>
      <c r="G1" s="900"/>
      <c r="H1" s="900"/>
      <c r="I1" s="900"/>
      <c r="J1" s="900"/>
      <c r="K1" s="900"/>
      <c r="L1" s="900"/>
      <c r="M1" s="900"/>
      <c r="N1" s="900"/>
      <c r="O1" s="900"/>
      <c r="Q1" s="49"/>
      <c r="R1" s="50"/>
    </row>
    <row r="2" spans="1:21">
      <c r="R2" s="50"/>
    </row>
    <row r="3" spans="1:21" ht="12.75" customHeight="1">
      <c r="D3" s="911" t="s">
        <v>84</v>
      </c>
      <c r="E3" s="911"/>
      <c r="F3" s="911"/>
      <c r="H3" s="911" t="s">
        <v>84</v>
      </c>
      <c r="I3" s="911"/>
      <c r="J3" s="911"/>
      <c r="M3" s="911" t="s">
        <v>170</v>
      </c>
      <c r="N3" s="911"/>
      <c r="O3" s="911"/>
      <c r="R3" s="50"/>
    </row>
    <row r="4" spans="1:21" ht="12.75" customHeight="1" thickBot="1">
      <c r="D4" s="912" t="str">
        <f>"ENDING "&amp;TEXT('Form 1'!C129,"mm/dd/yy")</f>
        <v>ENDING 06/30/25</v>
      </c>
      <c r="E4" s="912"/>
      <c r="F4" s="912"/>
      <c r="H4" s="912" t="str">
        <f>"ENDING "&amp;TEXT('Form 1'!C133,"mm/dd/yy")</f>
        <v>ENDING 06/30/26</v>
      </c>
      <c r="I4" s="912"/>
      <c r="J4" s="912"/>
      <c r="M4" s="912" t="str">
        <f>"ENDING "&amp;TEXT('Form 1'!C138,"mm/dd/yy")</f>
        <v>ENDING 06/30/27</v>
      </c>
      <c r="N4" s="912"/>
      <c r="O4" s="912"/>
      <c r="Q4" s="758"/>
      <c r="R4" s="909"/>
      <c r="S4" s="909"/>
      <c r="T4" s="909"/>
      <c r="U4" s="909"/>
    </row>
    <row r="5" spans="1:21">
      <c r="F5" s="3"/>
      <c r="G5" s="758"/>
    </row>
    <row r="6" spans="1:21">
      <c r="A6" s="2">
        <v>1</v>
      </c>
      <c r="B6" s="1" t="s">
        <v>87</v>
      </c>
      <c r="J6" s="3"/>
    </row>
    <row r="7" spans="1:21">
      <c r="A7" s="2"/>
      <c r="B7" s="1" t="s">
        <v>88</v>
      </c>
      <c r="D7" s="51"/>
      <c r="E7" s="4" t="s">
        <v>89</v>
      </c>
      <c r="F7" s="52">
        <f>+D7*0.6</f>
        <v>0</v>
      </c>
      <c r="G7" s="758"/>
      <c r="H7" s="51"/>
      <c r="I7" s="4" t="s">
        <v>89</v>
      </c>
      <c r="J7" s="52">
        <f>+H7*0.6</f>
        <v>0</v>
      </c>
      <c r="M7" s="53"/>
      <c r="N7" s="4" t="s">
        <v>89</v>
      </c>
      <c r="O7" s="52">
        <f>+M7*0.6</f>
        <v>0</v>
      </c>
    </row>
    <row r="8" spans="1:21">
      <c r="A8" s="2"/>
      <c r="F8" s="758"/>
      <c r="G8" s="758"/>
      <c r="J8" s="758"/>
      <c r="O8" s="758"/>
    </row>
    <row r="9" spans="1:21">
      <c r="A9" s="2">
        <v>2</v>
      </c>
      <c r="B9" s="1" t="s">
        <v>91</v>
      </c>
      <c r="D9" s="51"/>
      <c r="E9" s="4" t="s">
        <v>89</v>
      </c>
      <c r="F9" s="52">
        <f>+D9*0.6</f>
        <v>0</v>
      </c>
      <c r="G9" s="758"/>
      <c r="H9" s="51"/>
      <c r="I9" s="4" t="s">
        <v>89</v>
      </c>
      <c r="J9" s="52">
        <f>+H9*0.6</f>
        <v>0</v>
      </c>
      <c r="M9" s="53"/>
      <c r="N9" s="4" t="s">
        <v>89</v>
      </c>
      <c r="O9" s="52">
        <f>+M9*0.6</f>
        <v>0</v>
      </c>
    </row>
    <row r="10" spans="1:21">
      <c r="A10" s="2"/>
      <c r="F10" s="758"/>
      <c r="G10" s="758"/>
      <c r="J10" s="758"/>
      <c r="O10" s="758"/>
    </row>
    <row r="11" spans="1:21">
      <c r="A11" s="2">
        <v>3</v>
      </c>
      <c r="B11" s="1" t="s">
        <v>171</v>
      </c>
      <c r="F11" s="54"/>
      <c r="G11" s="758"/>
      <c r="J11" s="54"/>
      <c r="O11" s="54"/>
    </row>
    <row r="12" spans="1:21">
      <c r="A12" s="46" t="s">
        <v>94</v>
      </c>
      <c r="B12" s="1" t="s">
        <v>172</v>
      </c>
      <c r="F12" s="52">
        <f>SUM(F7,F9,F11)</f>
        <v>0</v>
      </c>
      <c r="G12" s="3"/>
      <c r="H12" s="3"/>
      <c r="I12" s="3"/>
      <c r="J12" s="52">
        <f>SUM(J7,J9,J11)</f>
        <v>0</v>
      </c>
      <c r="K12" s="3"/>
      <c r="L12" s="3"/>
      <c r="M12" s="3"/>
      <c r="N12" s="3"/>
      <c r="O12" s="52">
        <f>SUM(O7,O9,O11)</f>
        <v>0</v>
      </c>
    </row>
    <row r="13" spans="1:21">
      <c r="F13" s="758"/>
      <c r="G13" s="758"/>
    </row>
    <row r="14" spans="1:21">
      <c r="A14" s="46" t="s">
        <v>96</v>
      </c>
      <c r="B14" s="55" t="s">
        <v>173</v>
      </c>
      <c r="F14" s="758"/>
      <c r="G14" s="758"/>
    </row>
    <row r="15" spans="1:21">
      <c r="B15" s="1" t="s">
        <v>174</v>
      </c>
      <c r="F15" s="54"/>
      <c r="G15" s="758"/>
      <c r="J15" s="51"/>
      <c r="O15" s="51"/>
    </row>
    <row r="16" spans="1:21">
      <c r="F16" s="758"/>
      <c r="G16" s="758"/>
    </row>
    <row r="17" spans="1:15">
      <c r="A17" s="46" t="s">
        <v>175</v>
      </c>
      <c r="B17" s="55" t="s">
        <v>176</v>
      </c>
      <c r="F17" s="758"/>
      <c r="G17" s="758"/>
    </row>
    <row r="18" spans="1:15">
      <c r="B18" s="1" t="s">
        <v>174</v>
      </c>
      <c r="F18" s="54"/>
      <c r="G18" s="758"/>
      <c r="J18" s="51"/>
      <c r="O18" s="51"/>
    </row>
    <row r="19" spans="1:15">
      <c r="B19" s="1" t="s">
        <v>177</v>
      </c>
      <c r="F19" s="758"/>
      <c r="G19" s="758"/>
    </row>
    <row r="20" spans="1:15" ht="20.25" customHeight="1">
      <c r="A20" s="46" t="s">
        <v>99</v>
      </c>
      <c r="B20" s="56" t="s">
        <v>139</v>
      </c>
      <c r="F20" s="57">
        <f>SUM(F18,F15,F12)</f>
        <v>0</v>
      </c>
      <c r="G20" s="48"/>
      <c r="H20" s="55"/>
      <c r="I20" s="55"/>
      <c r="J20" s="57">
        <f>SUM(J18,J15,J12)</f>
        <v>0</v>
      </c>
      <c r="K20" s="55"/>
      <c r="L20" s="55"/>
      <c r="M20" s="55"/>
      <c r="N20" s="55"/>
      <c r="O20" s="57">
        <f>SUM(O18,O15,O12)</f>
        <v>0</v>
      </c>
    </row>
    <row r="21" spans="1:15" ht="36.75" customHeight="1">
      <c r="A21" s="162" t="s">
        <v>178</v>
      </c>
      <c r="B21" s="910" t="s">
        <v>179</v>
      </c>
      <c r="C21" s="910"/>
      <c r="D21" s="910"/>
      <c r="E21" s="910"/>
      <c r="F21" s="58"/>
      <c r="G21" s="48"/>
      <c r="H21" s="55"/>
      <c r="I21" s="55"/>
      <c r="J21" s="55"/>
      <c r="K21" s="55"/>
      <c r="L21" s="55"/>
      <c r="M21" s="55"/>
      <c r="N21" s="55"/>
      <c r="O21" s="161">
        <f>MAX(F20,J20,O20)</f>
        <v>0</v>
      </c>
    </row>
    <row r="22" spans="1:15" ht="20.25" customHeight="1">
      <c r="A22" s="46" t="s">
        <v>180</v>
      </c>
      <c r="B22" s="55" t="s">
        <v>181</v>
      </c>
      <c r="F22" s="58"/>
      <c r="G22" s="48"/>
      <c r="H22" s="55"/>
      <c r="I22" s="55"/>
      <c r="J22" s="55"/>
      <c r="K22" s="55"/>
      <c r="L22" s="55"/>
      <c r="M22" s="55"/>
      <c r="N22" s="55"/>
      <c r="O22" s="59">
        <f>MAX(O21-O20,0)</f>
        <v>0</v>
      </c>
    </row>
    <row r="23" spans="1:15" ht="13" thickBot="1">
      <c r="A23" s="47"/>
      <c r="B23" s="5"/>
      <c r="C23" s="5"/>
      <c r="D23" s="5"/>
      <c r="E23" s="5"/>
      <c r="F23" s="5"/>
      <c r="G23" s="5"/>
      <c r="H23" s="5"/>
      <c r="I23" s="5"/>
      <c r="J23" s="5"/>
      <c r="K23" s="5"/>
      <c r="L23" s="5"/>
      <c r="M23" s="5"/>
      <c r="N23" s="5"/>
      <c r="O23" s="37"/>
    </row>
    <row r="24" spans="1:15" ht="21.75" customHeight="1" thickTop="1">
      <c r="A24" s="46" t="s">
        <v>106</v>
      </c>
      <c r="B24" s="2" t="str">
        <f>"Basic support per student amount for your district, Year "&amp;PROPER(M4)</f>
        <v>Basic support per student amount for your district, Year Ending 06/30/27</v>
      </c>
      <c r="C24" s="758"/>
      <c r="D24" s="758"/>
      <c r="E24" s="758"/>
      <c r="F24" s="758"/>
      <c r="G24" s="2"/>
      <c r="H24" s="758"/>
      <c r="I24" s="758"/>
      <c r="J24" s="68"/>
      <c r="M24" s="67">
        <f>+O21*J24</f>
        <v>0</v>
      </c>
    </row>
    <row r="25" spans="1:15">
      <c r="A25" s="46" t="s">
        <v>182</v>
      </c>
      <c r="B25" s="1" t="s">
        <v>183</v>
      </c>
      <c r="J25" s="61"/>
      <c r="M25" s="62">
        <f>+O20*J25</f>
        <v>0</v>
      </c>
    </row>
    <row r="26" spans="1:15">
      <c r="A26" s="46" t="s">
        <v>108</v>
      </c>
      <c r="B26" s="1" t="s">
        <v>184</v>
      </c>
      <c r="L26" s="1" t="s">
        <v>107</v>
      </c>
      <c r="M26" s="67">
        <f>+M25+M24</f>
        <v>0</v>
      </c>
    </row>
    <row r="27" spans="1:15" ht="12.75" customHeight="1"/>
    <row r="28" spans="1:15" ht="12.75" customHeight="1">
      <c r="A28" s="46" t="s">
        <v>110</v>
      </c>
      <c r="B28" s="1" t="s">
        <v>111</v>
      </c>
      <c r="H28" s="60"/>
    </row>
    <row r="29" spans="1:15" ht="12.75" customHeight="1">
      <c r="A29" s="46" t="s">
        <v>185</v>
      </c>
      <c r="B29" s="892" t="s">
        <v>186</v>
      </c>
      <c r="C29" s="892"/>
      <c r="D29" s="892"/>
      <c r="E29" s="892"/>
      <c r="F29" s="892"/>
      <c r="G29" s="758" t="s">
        <v>112</v>
      </c>
      <c r="H29" s="61"/>
      <c r="K29" s="1" t="s">
        <v>187</v>
      </c>
      <c r="L29" s="1" t="s">
        <v>107</v>
      </c>
      <c r="M29" s="62">
        <f>+H28*H29</f>
        <v>0</v>
      </c>
    </row>
    <row r="31" spans="1:15">
      <c r="A31" s="46" t="s">
        <v>114</v>
      </c>
      <c r="B31" s="1" t="s">
        <v>188</v>
      </c>
      <c r="N31" s="757"/>
      <c r="O31" s="62">
        <f>+M29+M26</f>
        <v>0</v>
      </c>
    </row>
    <row r="33" spans="1:15">
      <c r="A33" s="126" t="s">
        <v>189</v>
      </c>
    </row>
    <row r="35" spans="1:15">
      <c r="A35" s="46" t="s">
        <v>190</v>
      </c>
      <c r="B35" s="55" t="s">
        <v>191</v>
      </c>
      <c r="L35" s="1" t="s">
        <v>107</v>
      </c>
      <c r="M35" s="63"/>
    </row>
    <row r="37" spans="1:15">
      <c r="A37" s="46" t="s">
        <v>192</v>
      </c>
      <c r="B37" s="1" t="s">
        <v>193</v>
      </c>
      <c r="L37" s="1" t="s">
        <v>107</v>
      </c>
      <c r="M37" s="63"/>
    </row>
    <row r="39" spans="1:15" ht="13" thickBot="1">
      <c r="A39" s="46" t="s">
        <v>119</v>
      </c>
      <c r="B39" s="1" t="s">
        <v>194</v>
      </c>
      <c r="N39" s="757"/>
      <c r="O39" s="147">
        <f>MAX(O31-M35-M37,M25)</f>
        <v>0</v>
      </c>
    </row>
    <row r="40" spans="1:15" ht="12" customHeight="1" thickBot="1"/>
    <row r="41" spans="1:15" ht="15" customHeight="1">
      <c r="B41" s="148" t="s">
        <v>195</v>
      </c>
      <c r="C41" s="149"/>
      <c r="D41" s="149" t="s">
        <v>196</v>
      </c>
      <c r="E41" s="149"/>
      <c r="F41" s="149"/>
      <c r="G41" s="149"/>
      <c r="H41" s="149"/>
      <c r="I41" s="150" t="s">
        <v>107</v>
      </c>
      <c r="J41" s="151"/>
    </row>
    <row r="42" spans="1:15" ht="15.75" customHeight="1" thickBot="1">
      <c r="B42" s="152"/>
      <c r="C42" s="153"/>
      <c r="D42" s="153" t="s">
        <v>197</v>
      </c>
      <c r="E42" s="153"/>
      <c r="F42" s="153"/>
      <c r="G42" s="153"/>
      <c r="H42" s="153"/>
      <c r="I42" s="759" t="s">
        <v>107</v>
      </c>
      <c r="J42" s="154">
        <f>+O39-J41</f>
        <v>0</v>
      </c>
      <c r="N42" s="757"/>
    </row>
    <row r="43" spans="1:15" ht="15.75" customHeight="1" thickBot="1">
      <c r="A43" s="47"/>
      <c r="B43" s="5"/>
      <c r="C43" s="5"/>
      <c r="D43" s="5"/>
      <c r="E43" s="5"/>
      <c r="F43" s="5"/>
      <c r="G43" s="5"/>
      <c r="H43" s="5"/>
      <c r="I43" s="5"/>
      <c r="J43" s="5"/>
      <c r="K43" s="5"/>
      <c r="L43" s="5"/>
      <c r="M43" s="5"/>
      <c r="N43" s="5"/>
      <c r="O43" s="5"/>
    </row>
    <row r="44" spans="1:15" ht="13" thickTop="1"/>
    <row r="45" spans="1:15" ht="13" thickBot="1">
      <c r="A45" s="46" t="s">
        <v>121</v>
      </c>
      <c r="B45" s="1" t="s">
        <v>122</v>
      </c>
      <c r="O45" s="60"/>
    </row>
    <row r="46" spans="1:15" ht="13" thickBot="1">
      <c r="B46" s="1" t="s">
        <v>198</v>
      </c>
      <c r="E46" s="64"/>
      <c r="F46" s="1" t="s">
        <v>197</v>
      </c>
      <c r="G46" s="64"/>
      <c r="H46" s="1" t="s">
        <v>199</v>
      </c>
      <c r="N46" s="757"/>
    </row>
    <row r="47" spans="1:15">
      <c r="N47" s="757"/>
    </row>
    <row r="48" spans="1:15" ht="13" thickBot="1">
      <c r="A48" s="46" t="s">
        <v>124</v>
      </c>
      <c r="B48" s="1" t="s">
        <v>125</v>
      </c>
      <c r="N48" s="757"/>
      <c r="O48" s="60"/>
    </row>
    <row r="49" spans="1:15" ht="13" thickBot="1">
      <c r="B49" s="1" t="s">
        <v>198</v>
      </c>
      <c r="E49" s="64"/>
      <c r="F49" s="1" t="s">
        <v>197</v>
      </c>
      <c r="G49" s="64"/>
      <c r="H49" s="1" t="s">
        <v>199</v>
      </c>
      <c r="N49" s="757"/>
    </row>
    <row r="50" spans="1:15">
      <c r="N50" s="757"/>
    </row>
    <row r="51" spans="1:15" ht="13" thickBot="1">
      <c r="A51" s="46" t="s">
        <v>126</v>
      </c>
      <c r="B51" s="1" t="s">
        <v>127</v>
      </c>
      <c r="G51" s="907"/>
      <c r="H51" s="907"/>
      <c r="I51" s="907"/>
      <c r="J51" s="907"/>
      <c r="K51" s="907"/>
      <c r="N51" s="757"/>
      <c r="O51" s="60"/>
    </row>
    <row r="52" spans="1:15" ht="13" thickBot="1">
      <c r="B52" s="1" t="s">
        <v>198</v>
      </c>
      <c r="E52" s="64"/>
      <c r="F52" s="1" t="s">
        <v>197</v>
      </c>
      <c r="G52" s="125"/>
      <c r="H52" s="1" t="s">
        <v>199</v>
      </c>
      <c r="N52" s="757"/>
    </row>
    <row r="53" spans="1:15">
      <c r="N53" s="757"/>
    </row>
    <row r="54" spans="1:15" ht="22.5" customHeight="1" thickBot="1">
      <c r="A54" s="46" t="s">
        <v>128</v>
      </c>
      <c r="B54" s="158" t="str">
        <f>"Total projected DSA revenue for Year "&amp;PROPER(M4)&amp;" (Lines 16, 17, 18, 19)"</f>
        <v>Total projected DSA revenue for Year Ending 06/30/27 (Lines 16, 17, 18, 19)</v>
      </c>
      <c r="N54" s="757"/>
      <c r="O54" s="65">
        <f>SUM(O39,O45,O48,O51)</f>
        <v>0</v>
      </c>
    </row>
    <row r="55" spans="1:15" ht="14" thickTop="1" thickBot="1">
      <c r="A55" s="47"/>
      <c r="B55" s="5"/>
      <c r="C55" s="5"/>
      <c r="D55" s="5"/>
      <c r="E55" s="5"/>
      <c r="F55" s="5"/>
      <c r="G55" s="5"/>
      <c r="H55" s="5"/>
      <c r="I55" s="5"/>
      <c r="J55" s="5"/>
      <c r="K55" s="5"/>
      <c r="L55" s="5"/>
      <c r="M55" s="5"/>
      <c r="N55" s="5"/>
      <c r="O55" s="5"/>
    </row>
    <row r="56" spans="1:15" ht="13" thickTop="1"/>
    <row r="57" spans="1:15">
      <c r="A57" s="2" t="str">
        <f>"Fiscal Year "&amp;PROPER(M4)</f>
        <v>Fiscal Year Ending 06/30/27</v>
      </c>
      <c r="E57" s="892" t="s">
        <v>129</v>
      </c>
      <c r="F57" s="892"/>
      <c r="G57" s="908"/>
      <c r="H57" s="908"/>
      <c r="I57" s="908"/>
      <c r="J57" s="908"/>
    </row>
    <row r="58" spans="1:15">
      <c r="A58" s="46" t="s">
        <v>200</v>
      </c>
      <c r="D58" s="66"/>
      <c r="E58" s="758" t="s">
        <v>131</v>
      </c>
      <c r="F58" s="66"/>
      <c r="O58" s="757" t="s">
        <v>30</v>
      </c>
    </row>
    <row r="59" spans="1:15">
      <c r="O59" s="159">
        <f>'Form 1'!C147</f>
        <v>46092</v>
      </c>
    </row>
  </sheetData>
  <sheetProtection selectLockedCells="1"/>
  <mergeCells count="13">
    <mergeCell ref="G51:K51"/>
    <mergeCell ref="E57:F57"/>
    <mergeCell ref="G57:J57"/>
    <mergeCell ref="R4:U4"/>
    <mergeCell ref="A1:O1"/>
    <mergeCell ref="B21:E21"/>
    <mergeCell ref="B29:F29"/>
    <mergeCell ref="M3:O3"/>
    <mergeCell ref="M4:O4"/>
    <mergeCell ref="H4:J4"/>
    <mergeCell ref="H3:J3"/>
    <mergeCell ref="D4:F4"/>
    <mergeCell ref="D3:F3"/>
  </mergeCells>
  <phoneticPr fontId="12" type="noConversion"/>
  <dataValidations count="2">
    <dataValidation type="whole" operator="lessThanOrEqual" allowBlank="1" showInputMessage="1" showErrorMessage="1" sqref="J41" xr:uid="{31257B3C-AF5F-4498-8BC1-C4A12C735DDF}">
      <formula1>M29</formula1>
    </dataValidation>
    <dataValidation type="whole" operator="greaterThan" allowBlank="1" showInputMessage="1" showErrorMessage="1" sqref="O39" xr:uid="{D4DD6AF4-8CB0-44BB-8884-089EADAD04FC}">
      <formula1>0</formula1>
    </dataValidation>
  </dataValidations>
  <pageMargins left="0.37" right="0.25" top="1" bottom="0.7" header="0.5" footer="0.5"/>
  <pageSetup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64E2-90E2-4A2D-AD23-792F2EEA9BFF}">
  <sheetPr codeName="Sheet7"/>
  <dimension ref="A1:U68"/>
  <sheetViews>
    <sheetView topLeftCell="A40" zoomScale="80" zoomScaleNormal="80" workbookViewId="0">
      <selection activeCell="Q22" sqref="Q22"/>
    </sheetView>
  </sheetViews>
  <sheetFormatPr baseColWidth="10" defaultColWidth="9.1640625" defaultRowHeight="12"/>
  <cols>
    <col min="1" max="1" width="4.6640625" style="46" customWidth="1"/>
    <col min="2" max="2" width="10.6640625" style="1" customWidth="1"/>
    <col min="3" max="3" width="3.33203125" style="1" customWidth="1"/>
    <col min="4" max="4" width="10.33203125" style="1" customWidth="1"/>
    <col min="5" max="5" width="4.5" style="1" customWidth="1"/>
    <col min="6" max="6" width="14.33203125" style="1" customWidth="1"/>
    <col min="7" max="7" width="4.5" style="1" customWidth="1"/>
    <col min="8" max="8" width="10.5" style="1" customWidth="1"/>
    <col min="9" max="9" width="4.5" style="1" customWidth="1"/>
    <col min="10" max="10" width="15.33203125" style="1" customWidth="1"/>
    <col min="11" max="11" width="2.83203125" style="1" customWidth="1"/>
    <col min="12" max="12" width="2.83203125" style="1" hidden="1" customWidth="1"/>
    <col min="13" max="13" width="11.83203125" style="1" customWidth="1"/>
    <col min="14" max="14" width="4.5" style="1" customWidth="1"/>
    <col min="15" max="15" width="16.5" style="1" customWidth="1"/>
    <col min="16" max="16" width="9.1640625" style="1"/>
    <col min="17" max="17" width="16.6640625" style="1" customWidth="1"/>
    <col min="18" max="16384" width="9.1640625" style="1"/>
  </cols>
  <sheetData>
    <row r="1" spans="1:21" s="164" customFormat="1" ht="15" customHeight="1">
      <c r="A1" s="917" t="s">
        <v>135</v>
      </c>
      <c r="B1" s="917"/>
      <c r="C1" s="917"/>
      <c r="D1" s="917"/>
      <c r="E1" s="917"/>
      <c r="F1" s="917"/>
      <c r="G1" s="917"/>
      <c r="H1" s="917"/>
      <c r="I1" s="917"/>
      <c r="J1" s="917"/>
      <c r="K1" s="917"/>
      <c r="L1" s="917"/>
      <c r="M1" s="917"/>
      <c r="N1" s="917"/>
      <c r="O1" s="917"/>
    </row>
    <row r="2" spans="1:21" s="164" customFormat="1" ht="15" customHeight="1">
      <c r="A2" s="762"/>
      <c r="B2" s="762"/>
      <c r="C2" s="762"/>
      <c r="D2" s="762"/>
      <c r="E2" s="762"/>
      <c r="F2" s="762"/>
      <c r="G2" s="762"/>
      <c r="H2" s="762"/>
      <c r="I2" s="762"/>
      <c r="J2" s="762"/>
      <c r="K2" s="762"/>
      <c r="L2" s="762"/>
      <c r="M2" s="762"/>
      <c r="O2" s="166" t="s">
        <v>83</v>
      </c>
    </row>
    <row r="3" spans="1:21" s="164" customFormat="1" ht="15" customHeight="1">
      <c r="A3" s="762"/>
      <c r="B3" s="762"/>
      <c r="C3" s="762"/>
      <c r="D3" s="762"/>
      <c r="E3" s="762"/>
      <c r="F3" s="164" t="s">
        <v>84</v>
      </c>
      <c r="G3" s="762"/>
      <c r="H3" s="762"/>
      <c r="I3" s="762"/>
      <c r="J3" s="164" t="s">
        <v>84</v>
      </c>
      <c r="K3" s="762"/>
      <c r="L3" s="762"/>
      <c r="M3" s="762"/>
      <c r="O3" s="166" t="s">
        <v>85</v>
      </c>
    </row>
    <row r="4" spans="1:21" s="164" customFormat="1" ht="15" customHeight="1">
      <c r="A4" s="762"/>
      <c r="B4" s="762"/>
      <c r="C4" s="762"/>
      <c r="D4" s="762"/>
      <c r="E4" s="762"/>
      <c r="F4" s="155" t="str">
        <f>"ENDING "&amp;TEXT('Form 1'!C129,"MM/DD/YY")</f>
        <v>ENDING 06/30/25</v>
      </c>
      <c r="G4" s="762"/>
      <c r="H4" s="762"/>
      <c r="I4" s="762"/>
      <c r="J4" s="155" t="str">
        <f>"ENDING "&amp;TEXT('Form 1'!C133, "MM/DD/YY")</f>
        <v>ENDING 06/30/26</v>
      </c>
      <c r="K4" s="762"/>
      <c r="L4" s="762"/>
      <c r="M4" s="762"/>
      <c r="O4" s="155" t="str">
        <f>"ENDING "&amp;TEXT('Form 1'!C138, "MM/DD/YY")</f>
        <v>ENDING 06/30/27</v>
      </c>
    </row>
    <row r="5" spans="1:21" s="164" customFormat="1">
      <c r="A5" s="167"/>
    </row>
    <row r="6" spans="1:21" s="164" customFormat="1" ht="18.75" customHeight="1">
      <c r="A6" s="167"/>
      <c r="B6" s="168" t="s">
        <v>136</v>
      </c>
      <c r="F6" s="165"/>
      <c r="J6" s="165"/>
      <c r="O6" s="165"/>
    </row>
    <row r="7" spans="1:21" s="164" customFormat="1" ht="18.75" customHeight="1">
      <c r="A7" s="167"/>
      <c r="B7" s="168" t="s">
        <v>137</v>
      </c>
      <c r="F7" s="165"/>
      <c r="J7" s="165"/>
      <c r="O7" s="165"/>
    </row>
    <row r="9" spans="1:21">
      <c r="A9" s="918" t="s">
        <v>82</v>
      </c>
      <c r="B9" s="918"/>
      <c r="C9" s="918"/>
      <c r="D9" s="918"/>
      <c r="E9" s="918"/>
      <c r="F9" s="918"/>
      <c r="G9" s="918"/>
      <c r="H9" s="918"/>
      <c r="I9" s="918"/>
      <c r="J9" s="918"/>
      <c r="K9" s="918"/>
      <c r="L9" s="918"/>
      <c r="M9" s="918"/>
      <c r="N9" s="918"/>
      <c r="O9" s="918"/>
      <c r="Q9" s="49"/>
      <c r="R9" s="50"/>
    </row>
    <row r="10" spans="1:21">
      <c r="A10" s="237"/>
      <c r="B10" s="238"/>
      <c r="C10" s="238"/>
      <c r="D10" s="238"/>
      <c r="E10" s="238"/>
      <c r="F10" s="238"/>
      <c r="G10" s="238"/>
      <c r="H10" s="238"/>
      <c r="I10" s="238"/>
      <c r="J10" s="238"/>
      <c r="K10" s="238"/>
      <c r="L10" s="238"/>
      <c r="M10" s="238"/>
      <c r="N10" s="238"/>
      <c r="O10" s="238"/>
      <c r="R10" s="50"/>
    </row>
    <row r="11" spans="1:21" ht="12.75" customHeight="1">
      <c r="A11" s="237"/>
      <c r="B11" s="238"/>
      <c r="C11" s="238"/>
      <c r="D11" s="915" t="s">
        <v>84</v>
      </c>
      <c r="E11" s="915"/>
      <c r="F11" s="915"/>
      <c r="G11" s="238"/>
      <c r="H11" s="915" t="s">
        <v>201</v>
      </c>
      <c r="I11" s="915"/>
      <c r="J11" s="915"/>
      <c r="K11" s="238"/>
      <c r="L11" s="238"/>
      <c r="M11" s="915" t="s">
        <v>202</v>
      </c>
      <c r="N11" s="915"/>
      <c r="O11" s="915"/>
      <c r="R11" s="50"/>
    </row>
    <row r="12" spans="1:21" ht="12.75" customHeight="1">
      <c r="A12" s="237"/>
      <c r="B12" s="238"/>
      <c r="C12" s="238"/>
      <c r="D12" s="916" t="str">
        <f>"ENDING "&amp;TEXT('Form 1'!C129,"mm/dd/yy")</f>
        <v>ENDING 06/30/25</v>
      </c>
      <c r="E12" s="916"/>
      <c r="F12" s="916"/>
      <c r="G12" s="238"/>
      <c r="H12" s="916" t="str">
        <f>"YEAR ENDING "&amp;TEXT('Form 1'!C133,"mm/dd/yy")</f>
        <v>YEAR ENDING 06/30/26</v>
      </c>
      <c r="I12" s="916"/>
      <c r="J12" s="916"/>
      <c r="K12" s="238"/>
      <c r="L12" s="238"/>
      <c r="M12" s="916" t="str">
        <f>"YEAR ENDING "&amp;TEXT('Form 1'!C138,"mm/dd/yy")</f>
        <v>YEAR ENDING 06/30/27</v>
      </c>
      <c r="N12" s="916"/>
      <c r="O12" s="916"/>
      <c r="Q12" s="758"/>
      <c r="R12" s="909"/>
      <c r="S12" s="909"/>
      <c r="T12" s="909"/>
      <c r="U12" s="909"/>
    </row>
    <row r="13" spans="1:21">
      <c r="A13" s="237"/>
      <c r="B13" s="238"/>
      <c r="C13" s="238"/>
      <c r="D13" s="238"/>
      <c r="E13" s="238"/>
      <c r="F13" s="242"/>
      <c r="G13" s="761"/>
      <c r="H13" s="238"/>
      <c r="I13" s="238"/>
      <c r="J13" s="238"/>
      <c r="K13" s="238"/>
      <c r="L13" s="238"/>
      <c r="M13" s="238"/>
      <c r="N13" s="238"/>
      <c r="O13" s="238"/>
    </row>
    <row r="14" spans="1:21">
      <c r="A14" s="243">
        <v>1</v>
      </c>
      <c r="B14" s="238" t="s">
        <v>87</v>
      </c>
      <c r="C14" s="238"/>
      <c r="D14" s="238"/>
      <c r="E14" s="238"/>
      <c r="F14" s="238"/>
      <c r="G14" s="238"/>
      <c r="H14" s="238"/>
      <c r="I14" s="238"/>
      <c r="J14" s="242"/>
      <c r="K14" s="238"/>
      <c r="L14" s="238"/>
      <c r="M14" s="238"/>
      <c r="N14" s="238"/>
      <c r="O14" s="238"/>
    </row>
    <row r="15" spans="1:21">
      <c r="A15" s="243"/>
      <c r="B15" s="238" t="s">
        <v>88</v>
      </c>
      <c r="C15" s="238"/>
      <c r="D15" s="239"/>
      <c r="E15" s="244" t="s">
        <v>89</v>
      </c>
      <c r="F15" s="245">
        <f>+D15*0.6</f>
        <v>0</v>
      </c>
      <c r="G15" s="761"/>
      <c r="H15" s="241"/>
      <c r="I15" s="244" t="s">
        <v>89</v>
      </c>
      <c r="J15" s="245">
        <f>+H15*0.6</f>
        <v>0</v>
      </c>
      <c r="K15" s="238"/>
      <c r="L15" s="238"/>
      <c r="M15" s="179"/>
      <c r="N15" s="244" t="s">
        <v>89</v>
      </c>
      <c r="O15" s="245">
        <f>+M15*0.6</f>
        <v>0</v>
      </c>
    </row>
    <row r="16" spans="1:21">
      <c r="A16" s="243"/>
      <c r="B16" s="238"/>
      <c r="C16" s="238"/>
      <c r="D16" s="238"/>
      <c r="E16" s="238"/>
      <c r="F16" s="761"/>
      <c r="G16" s="761"/>
      <c r="H16" s="238"/>
      <c r="I16" s="238"/>
      <c r="J16" s="761"/>
      <c r="K16" s="238"/>
      <c r="L16" s="238"/>
      <c r="M16" s="238"/>
      <c r="N16" s="238"/>
      <c r="O16" s="761"/>
    </row>
    <row r="17" spans="1:15">
      <c r="A17" s="243">
        <v>2</v>
      </c>
      <c r="B17" s="238" t="s">
        <v>91</v>
      </c>
      <c r="C17" s="238"/>
      <c r="D17" s="241"/>
      <c r="E17" s="244"/>
      <c r="F17" s="245"/>
      <c r="G17" s="761"/>
      <c r="H17" s="241"/>
      <c r="I17" s="244"/>
      <c r="J17" s="245"/>
      <c r="K17" s="238"/>
      <c r="L17" s="238"/>
      <c r="M17" s="178"/>
      <c r="N17" s="244"/>
      <c r="O17" s="245"/>
    </row>
    <row r="18" spans="1:15">
      <c r="A18" s="243"/>
      <c r="B18" s="238"/>
      <c r="C18" s="238"/>
      <c r="D18" s="238"/>
      <c r="E18" s="238"/>
      <c r="F18" s="761"/>
      <c r="G18" s="761"/>
      <c r="H18" s="238"/>
      <c r="I18" s="238"/>
      <c r="J18" s="761"/>
      <c r="K18" s="238"/>
      <c r="L18" s="238"/>
      <c r="M18" s="238"/>
      <c r="N18" s="238"/>
      <c r="O18" s="761"/>
    </row>
    <row r="19" spans="1:15">
      <c r="A19" s="243">
        <v>3</v>
      </c>
      <c r="B19" s="238" t="s">
        <v>171</v>
      </c>
      <c r="C19" s="238"/>
      <c r="D19" s="238"/>
      <c r="E19" s="238"/>
      <c r="F19" s="240"/>
      <c r="G19" s="761"/>
      <c r="H19" s="238"/>
      <c r="I19" s="238"/>
      <c r="J19" s="240"/>
      <c r="K19" s="238"/>
      <c r="L19" s="238"/>
      <c r="M19" s="238"/>
      <c r="N19" s="238"/>
      <c r="O19" s="240"/>
    </row>
    <row r="20" spans="1:15">
      <c r="A20" s="237" t="s">
        <v>94</v>
      </c>
      <c r="B20" s="238" t="s">
        <v>172</v>
      </c>
      <c r="C20" s="238"/>
      <c r="D20" s="238"/>
      <c r="E20" s="238"/>
      <c r="F20" s="245">
        <f>SUM(F15,F17,F19)</f>
        <v>0</v>
      </c>
      <c r="G20" s="242"/>
      <c r="H20" s="242"/>
      <c r="I20" s="242"/>
      <c r="J20" s="245">
        <f>SUM(J15,J17,J19)</f>
        <v>0</v>
      </c>
      <c r="K20" s="242"/>
      <c r="L20" s="242"/>
      <c r="M20" s="242"/>
      <c r="N20" s="242"/>
      <c r="O20" s="245">
        <f>SUM(O15,O17,O19)</f>
        <v>0</v>
      </c>
    </row>
    <row r="21" spans="1:15">
      <c r="A21" s="237"/>
      <c r="B21" s="238"/>
      <c r="C21" s="238"/>
      <c r="D21" s="238"/>
      <c r="E21" s="238"/>
      <c r="F21" s="761"/>
      <c r="G21" s="761"/>
      <c r="H21" s="238"/>
      <c r="I21" s="238"/>
      <c r="J21" s="238"/>
      <c r="K21" s="238"/>
      <c r="L21" s="238"/>
      <c r="M21" s="238"/>
      <c r="N21" s="238"/>
      <c r="O21" s="238"/>
    </row>
    <row r="22" spans="1:15">
      <c r="A22" s="237" t="s">
        <v>96</v>
      </c>
      <c r="B22" s="246" t="s">
        <v>173</v>
      </c>
      <c r="C22" s="238"/>
      <c r="D22" s="238"/>
      <c r="E22" s="238"/>
      <c r="F22" s="761"/>
      <c r="G22" s="761"/>
      <c r="H22" s="238"/>
      <c r="I22" s="238"/>
      <c r="J22" s="238"/>
      <c r="K22" s="238"/>
      <c r="L22" s="238"/>
      <c r="M22" s="238"/>
      <c r="N22" s="238"/>
      <c r="O22" s="238"/>
    </row>
    <row r="23" spans="1:15">
      <c r="A23" s="237"/>
      <c r="B23" s="238" t="s">
        <v>174</v>
      </c>
      <c r="C23" s="238"/>
      <c r="D23" s="238"/>
      <c r="E23" s="238"/>
      <c r="F23" s="240"/>
      <c r="G23" s="761"/>
      <c r="H23" s="238"/>
      <c r="I23" s="238"/>
      <c r="J23" s="239"/>
      <c r="K23" s="238"/>
      <c r="L23" s="238"/>
      <c r="M23" s="238"/>
      <c r="N23" s="238"/>
      <c r="O23" s="239"/>
    </row>
    <row r="24" spans="1:15">
      <c r="A24" s="237"/>
      <c r="B24" s="238"/>
      <c r="C24" s="238"/>
      <c r="D24" s="238"/>
      <c r="E24" s="238"/>
      <c r="F24" s="761"/>
      <c r="G24" s="761"/>
      <c r="H24" s="238"/>
      <c r="I24" s="238"/>
      <c r="J24" s="238"/>
      <c r="K24" s="238"/>
      <c r="L24" s="238"/>
      <c r="M24" s="238"/>
      <c r="N24" s="238"/>
      <c r="O24" s="238"/>
    </row>
    <row r="25" spans="1:15">
      <c r="A25" s="237" t="s">
        <v>175</v>
      </c>
      <c r="B25" s="246" t="s">
        <v>176</v>
      </c>
      <c r="C25" s="238"/>
      <c r="D25" s="238"/>
      <c r="E25" s="238"/>
      <c r="F25" s="761"/>
      <c r="G25" s="761"/>
      <c r="H25" s="238"/>
      <c r="I25" s="238"/>
      <c r="J25" s="238"/>
      <c r="K25" s="238"/>
      <c r="L25" s="238"/>
      <c r="M25" s="238"/>
      <c r="N25" s="238"/>
      <c r="O25" s="238"/>
    </row>
    <row r="26" spans="1:15">
      <c r="A26" s="237"/>
      <c r="B26" s="238" t="s">
        <v>174</v>
      </c>
      <c r="C26" s="238"/>
      <c r="D26" s="238"/>
      <c r="E26" s="238"/>
      <c r="F26" s="240"/>
      <c r="G26" s="761"/>
      <c r="H26" s="238"/>
      <c r="I26" s="238"/>
      <c r="J26" s="239"/>
      <c r="K26" s="238"/>
      <c r="L26" s="238"/>
      <c r="M26" s="238"/>
      <c r="N26" s="238"/>
      <c r="O26" s="239"/>
    </row>
    <row r="27" spans="1:15">
      <c r="A27" s="237"/>
      <c r="B27" s="238" t="s">
        <v>177</v>
      </c>
      <c r="C27" s="238"/>
      <c r="D27" s="238"/>
      <c r="E27" s="238"/>
      <c r="F27" s="761"/>
      <c r="G27" s="761"/>
      <c r="H27" s="238"/>
      <c r="I27" s="238"/>
      <c r="J27" s="238"/>
      <c r="K27" s="238"/>
      <c r="L27" s="238"/>
      <c r="M27" s="238"/>
      <c r="N27" s="238"/>
      <c r="O27" s="238"/>
    </row>
    <row r="28" spans="1:15" ht="20.25" customHeight="1">
      <c r="A28" s="46" t="s">
        <v>99</v>
      </c>
      <c r="B28" s="56" t="s">
        <v>139</v>
      </c>
      <c r="F28" s="57">
        <f>SUM(F26,F23,F20)</f>
        <v>0</v>
      </c>
      <c r="G28" s="48"/>
      <c r="H28" s="55"/>
      <c r="I28" s="55"/>
      <c r="J28" s="57">
        <f>SUM(J26,J23,J20)</f>
        <v>0</v>
      </c>
      <c r="K28" s="55"/>
      <c r="L28" s="55"/>
      <c r="M28" s="55"/>
      <c r="N28" s="55"/>
      <c r="O28" s="57">
        <f>SUM(O26,O23,O20)</f>
        <v>0</v>
      </c>
    </row>
    <row r="29" spans="1:15" ht="36.75" customHeight="1">
      <c r="A29" s="162" t="s">
        <v>178</v>
      </c>
      <c r="B29" s="910" t="s">
        <v>179</v>
      </c>
      <c r="C29" s="910"/>
      <c r="D29" s="910"/>
      <c r="E29" s="910"/>
      <c r="F29" s="58"/>
      <c r="G29" s="48"/>
      <c r="H29" s="55"/>
      <c r="I29" s="55"/>
      <c r="J29" s="55"/>
      <c r="K29" s="55"/>
      <c r="L29" s="55"/>
      <c r="M29" s="55"/>
      <c r="N29" s="55"/>
      <c r="O29" s="161">
        <f>MAX(F28,J28,O28)</f>
        <v>0</v>
      </c>
    </row>
    <row r="30" spans="1:15" ht="20.25" customHeight="1">
      <c r="A30" s="46" t="s">
        <v>180</v>
      </c>
      <c r="B30" s="55" t="s">
        <v>181</v>
      </c>
      <c r="F30" s="58"/>
      <c r="G30" s="48"/>
      <c r="H30" s="55"/>
      <c r="I30" s="55"/>
      <c r="J30" s="55"/>
      <c r="K30" s="55"/>
      <c r="L30" s="55"/>
      <c r="M30" s="55"/>
      <c r="N30" s="55"/>
      <c r="O30" s="59">
        <f>MAX(O29-O28,0)</f>
        <v>0</v>
      </c>
    </row>
    <row r="31" spans="1:15" ht="13" thickBot="1">
      <c r="A31" s="47"/>
      <c r="B31" s="5"/>
      <c r="C31" s="5"/>
      <c r="D31" s="5"/>
      <c r="E31" s="5"/>
      <c r="F31" s="5"/>
      <c r="G31" s="5"/>
      <c r="H31" s="5"/>
      <c r="I31" s="5"/>
      <c r="J31" s="5"/>
      <c r="K31" s="5"/>
      <c r="L31" s="5"/>
      <c r="M31" s="5"/>
      <c r="N31" s="5"/>
      <c r="O31" s="37"/>
    </row>
    <row r="32" spans="1:15" ht="21.75" customHeight="1" thickTop="1">
      <c r="A32" s="237" t="s">
        <v>106</v>
      </c>
      <c r="B32" s="243" t="str">
        <f>"Basic support per student amount for your district, Year "&amp;PROPER(M12)</f>
        <v>Basic support per student amount for your district, Year Year Ending 06/30/27</v>
      </c>
      <c r="C32" s="761"/>
      <c r="D32" s="761"/>
      <c r="E32" s="761"/>
      <c r="F32" s="761"/>
      <c r="G32" s="243"/>
      <c r="H32" s="761"/>
      <c r="I32" s="761"/>
      <c r="J32" s="247"/>
      <c r="K32" s="238"/>
      <c r="L32" s="238"/>
      <c r="M32" s="248">
        <f>+O29*J32</f>
        <v>0</v>
      </c>
      <c r="N32" s="238"/>
      <c r="O32" s="238"/>
    </row>
    <row r="33" spans="1:15">
      <c r="A33" s="237" t="s">
        <v>182</v>
      </c>
      <c r="B33" s="238" t="s">
        <v>183</v>
      </c>
      <c r="C33" s="238"/>
      <c r="D33" s="238"/>
      <c r="E33" s="238"/>
      <c r="F33" s="238"/>
      <c r="G33" s="238"/>
      <c r="H33" s="238"/>
      <c r="I33" s="238"/>
      <c r="J33" s="181"/>
      <c r="K33" s="238"/>
      <c r="L33" s="238"/>
      <c r="M33" s="249">
        <f>+O28*J33</f>
        <v>0</v>
      </c>
      <c r="N33" s="238"/>
      <c r="O33" s="238"/>
    </row>
    <row r="34" spans="1:15">
      <c r="A34" s="237" t="s">
        <v>108</v>
      </c>
      <c r="B34" s="238" t="s">
        <v>184</v>
      </c>
      <c r="C34" s="238"/>
      <c r="D34" s="238"/>
      <c r="E34" s="238"/>
      <c r="F34" s="238"/>
      <c r="G34" s="238"/>
      <c r="H34" s="238"/>
      <c r="I34" s="238"/>
      <c r="J34" s="238"/>
      <c r="K34" s="238"/>
      <c r="L34" s="238" t="s">
        <v>107</v>
      </c>
      <c r="M34" s="248">
        <f>+M33+M32</f>
        <v>0</v>
      </c>
      <c r="N34" s="238"/>
      <c r="O34" s="238"/>
    </row>
    <row r="35" spans="1:15" ht="12.75" customHeight="1">
      <c r="A35" s="237"/>
      <c r="B35" s="238"/>
      <c r="C35" s="238"/>
      <c r="D35" s="238"/>
      <c r="E35" s="238"/>
      <c r="F35" s="238"/>
      <c r="G35" s="238"/>
      <c r="H35" s="238"/>
      <c r="I35" s="238"/>
      <c r="J35" s="238"/>
      <c r="K35" s="238"/>
      <c r="L35" s="238"/>
      <c r="M35" s="238"/>
      <c r="N35" s="238"/>
      <c r="O35" s="238"/>
    </row>
    <row r="36" spans="1:15" ht="12.75" customHeight="1">
      <c r="A36" s="237" t="s">
        <v>110</v>
      </c>
      <c r="B36" s="238" t="s">
        <v>111</v>
      </c>
      <c r="C36" s="238"/>
      <c r="D36" s="238"/>
      <c r="E36" s="238"/>
      <c r="F36" s="238"/>
      <c r="G36" s="238"/>
      <c r="H36" s="180"/>
      <c r="I36" s="238"/>
      <c r="J36" s="238"/>
      <c r="K36" s="238"/>
      <c r="L36" s="238"/>
      <c r="M36" s="238"/>
      <c r="N36" s="238"/>
      <c r="O36" s="238"/>
    </row>
    <row r="37" spans="1:15" ht="12.75" customHeight="1">
      <c r="A37" s="237" t="s">
        <v>185</v>
      </c>
      <c r="B37" s="913" t="s">
        <v>186</v>
      </c>
      <c r="C37" s="913"/>
      <c r="D37" s="913"/>
      <c r="E37" s="913"/>
      <c r="F37" s="913"/>
      <c r="G37" s="761" t="s">
        <v>112</v>
      </c>
      <c r="H37" s="181"/>
      <c r="I37" s="238"/>
      <c r="J37" s="238"/>
      <c r="K37" s="238" t="s">
        <v>187</v>
      </c>
      <c r="L37" s="238" t="s">
        <v>107</v>
      </c>
      <c r="M37" s="249">
        <f>+H36*H37</f>
        <v>0</v>
      </c>
      <c r="N37" s="238"/>
      <c r="O37" s="238"/>
    </row>
    <row r="38" spans="1:15">
      <c r="A38" s="237"/>
      <c r="B38" s="238"/>
      <c r="C38" s="238"/>
      <c r="D38" s="238"/>
      <c r="E38" s="238"/>
      <c r="F38" s="238"/>
      <c r="G38" s="238"/>
      <c r="H38" s="238"/>
      <c r="I38" s="238"/>
      <c r="J38" s="238"/>
      <c r="K38" s="238"/>
      <c r="L38" s="238"/>
      <c r="M38" s="238"/>
      <c r="N38" s="238"/>
      <c r="O38" s="238"/>
    </row>
    <row r="39" spans="1:15">
      <c r="A39" s="237" t="s">
        <v>114</v>
      </c>
      <c r="B39" s="238" t="s">
        <v>188</v>
      </c>
      <c r="C39" s="238"/>
      <c r="D39" s="238"/>
      <c r="E39" s="238"/>
      <c r="F39" s="238"/>
      <c r="G39" s="238"/>
      <c r="H39" s="238"/>
      <c r="I39" s="238"/>
      <c r="J39" s="238"/>
      <c r="K39" s="238"/>
      <c r="L39" s="238"/>
      <c r="M39" s="238"/>
      <c r="N39" s="760"/>
      <c r="O39" s="249">
        <f>+M37+M34</f>
        <v>0</v>
      </c>
    </row>
    <row r="40" spans="1:15">
      <c r="A40" s="237"/>
      <c r="B40" s="238"/>
      <c r="C40" s="238"/>
      <c r="D40" s="238"/>
      <c r="E40" s="238"/>
      <c r="F40" s="238"/>
      <c r="G40" s="238"/>
      <c r="H40" s="238"/>
      <c r="I40" s="238"/>
      <c r="J40" s="238"/>
      <c r="K40" s="238"/>
      <c r="L40" s="238"/>
      <c r="M40" s="238"/>
      <c r="N40" s="238"/>
      <c r="O40" s="238"/>
    </row>
    <row r="41" spans="1:15">
      <c r="A41" s="250" t="s">
        <v>189</v>
      </c>
      <c r="B41" s="238"/>
      <c r="C41" s="238"/>
      <c r="D41" s="238"/>
      <c r="E41" s="238"/>
      <c r="F41" s="238"/>
      <c r="G41" s="238"/>
      <c r="H41" s="238"/>
      <c r="I41" s="238"/>
      <c r="J41" s="238"/>
      <c r="K41" s="238"/>
      <c r="L41" s="238"/>
      <c r="M41" s="238"/>
      <c r="N41" s="238"/>
      <c r="O41" s="238"/>
    </row>
    <row r="42" spans="1:15">
      <c r="A42" s="237"/>
      <c r="B42" s="238"/>
      <c r="C42" s="238"/>
      <c r="D42" s="238"/>
      <c r="E42" s="238"/>
      <c r="F42" s="238"/>
      <c r="G42" s="238"/>
      <c r="H42" s="238"/>
      <c r="I42" s="238"/>
      <c r="J42" s="238"/>
      <c r="K42" s="238"/>
      <c r="L42" s="238"/>
      <c r="M42" s="238"/>
      <c r="N42" s="238"/>
      <c r="O42" s="238"/>
    </row>
    <row r="43" spans="1:15">
      <c r="A43" s="237" t="s">
        <v>190</v>
      </c>
      <c r="B43" s="246" t="s">
        <v>191</v>
      </c>
      <c r="C43" s="238"/>
      <c r="D43" s="238"/>
      <c r="E43" s="238"/>
      <c r="F43" s="238"/>
      <c r="G43" s="238"/>
      <c r="H43" s="238"/>
      <c r="I43" s="238"/>
      <c r="J43" s="238"/>
      <c r="K43" s="238"/>
      <c r="L43" s="238" t="s">
        <v>107</v>
      </c>
      <c r="M43" s="251"/>
      <c r="N43" s="238"/>
      <c r="O43" s="238"/>
    </row>
    <row r="44" spans="1:15">
      <c r="A44" s="237"/>
      <c r="B44" s="238"/>
      <c r="C44" s="238"/>
      <c r="D44" s="238"/>
      <c r="E44" s="238"/>
      <c r="F44" s="238"/>
      <c r="G44" s="238"/>
      <c r="H44" s="238"/>
      <c r="I44" s="238"/>
      <c r="J44" s="238"/>
      <c r="K44" s="238"/>
      <c r="L44" s="238"/>
      <c r="M44" s="238"/>
      <c r="N44" s="238"/>
      <c r="O44" s="238"/>
    </row>
    <row r="45" spans="1:15">
      <c r="A45" s="237" t="s">
        <v>192</v>
      </c>
      <c r="B45" s="238" t="s">
        <v>193</v>
      </c>
      <c r="C45" s="238"/>
      <c r="D45" s="238"/>
      <c r="E45" s="238"/>
      <c r="F45" s="238"/>
      <c r="G45" s="238"/>
      <c r="H45" s="238"/>
      <c r="I45" s="238"/>
      <c r="J45" s="238"/>
      <c r="K45" s="238"/>
      <c r="L45" s="238" t="s">
        <v>107</v>
      </c>
      <c r="M45" s="251"/>
      <c r="N45" s="238"/>
      <c r="O45" s="238"/>
    </row>
    <row r="46" spans="1:15">
      <c r="A46" s="237"/>
      <c r="B46" s="238"/>
      <c r="C46" s="238"/>
      <c r="D46" s="238"/>
      <c r="E46" s="238"/>
      <c r="F46" s="238"/>
      <c r="G46" s="238"/>
      <c r="H46" s="238"/>
      <c r="I46" s="238"/>
      <c r="J46" s="238"/>
      <c r="K46" s="238"/>
      <c r="L46" s="238"/>
      <c r="M46" s="238"/>
      <c r="N46" s="238"/>
      <c r="O46" s="238"/>
    </row>
    <row r="47" spans="1:15" ht="13" thickBot="1">
      <c r="A47" s="237" t="s">
        <v>119</v>
      </c>
      <c r="B47" s="238" t="s">
        <v>194</v>
      </c>
      <c r="C47" s="238"/>
      <c r="D47" s="238"/>
      <c r="E47" s="238"/>
      <c r="F47" s="238"/>
      <c r="G47" s="238"/>
      <c r="H47" s="238"/>
      <c r="I47" s="238"/>
      <c r="J47" s="238"/>
      <c r="K47" s="238"/>
      <c r="L47" s="238"/>
      <c r="M47" s="238"/>
      <c r="N47" s="760"/>
      <c r="O47" s="252">
        <f>MAX(O39-M43-M45,M33)</f>
        <v>0</v>
      </c>
    </row>
    <row r="48" spans="1:15" ht="12" customHeight="1" thickBot="1">
      <c r="A48" s="237"/>
      <c r="B48" s="238"/>
      <c r="C48" s="238"/>
      <c r="D48" s="238"/>
      <c r="E48" s="238"/>
      <c r="F48" s="238"/>
      <c r="G48" s="238"/>
      <c r="H48" s="238"/>
      <c r="I48" s="238"/>
      <c r="J48" s="238"/>
      <c r="K48" s="238"/>
      <c r="L48" s="238"/>
      <c r="M48" s="238"/>
      <c r="N48" s="238"/>
      <c r="O48" s="238"/>
    </row>
    <row r="49" spans="1:15" ht="15" customHeight="1">
      <c r="B49" s="148" t="s">
        <v>195</v>
      </c>
      <c r="C49" s="149"/>
      <c r="D49" s="149" t="s">
        <v>196</v>
      </c>
      <c r="E49" s="149"/>
      <c r="F49" s="149"/>
      <c r="G49" s="149"/>
      <c r="H49" s="149"/>
      <c r="I49" s="150" t="s">
        <v>107</v>
      </c>
      <c r="J49" s="151"/>
    </row>
    <row r="50" spans="1:15" ht="15.75" customHeight="1" thickBot="1">
      <c r="B50" s="152"/>
      <c r="C50" s="153"/>
      <c r="D50" s="153" t="s">
        <v>197</v>
      </c>
      <c r="E50" s="153"/>
      <c r="F50" s="153"/>
      <c r="G50" s="153"/>
      <c r="H50" s="153"/>
      <c r="I50" s="759" t="s">
        <v>107</v>
      </c>
      <c r="J50" s="154">
        <f>+O47-J49</f>
        <v>0</v>
      </c>
      <c r="N50" s="757"/>
    </row>
    <row r="51" spans="1:15" ht="15.75" customHeight="1" thickBot="1">
      <c r="A51" s="47"/>
      <c r="B51" s="5"/>
      <c r="C51" s="5"/>
      <c r="D51" s="5"/>
      <c r="E51" s="5"/>
      <c r="F51" s="5"/>
      <c r="G51" s="5"/>
      <c r="H51" s="5"/>
      <c r="I51" s="5"/>
      <c r="J51" s="5"/>
      <c r="K51" s="5"/>
      <c r="L51" s="5"/>
      <c r="M51" s="5"/>
      <c r="N51" s="5"/>
      <c r="O51" s="5"/>
    </row>
    <row r="52" spans="1:15" ht="13" thickTop="1">
      <c r="A52" s="237"/>
      <c r="B52" s="238"/>
      <c r="C52" s="238"/>
      <c r="D52" s="238"/>
      <c r="E52" s="238"/>
      <c r="F52" s="238"/>
      <c r="G52" s="238"/>
      <c r="H52" s="238"/>
      <c r="I52" s="238"/>
      <c r="J52" s="238"/>
      <c r="K52" s="238"/>
      <c r="L52" s="238"/>
      <c r="M52" s="238"/>
      <c r="N52" s="238"/>
      <c r="O52" s="238"/>
    </row>
    <row r="53" spans="1:15" ht="13" thickBot="1">
      <c r="A53" s="237" t="s">
        <v>121</v>
      </c>
      <c r="B53" s="238" t="s">
        <v>122</v>
      </c>
      <c r="C53" s="238"/>
      <c r="D53" s="238"/>
      <c r="E53" s="238"/>
      <c r="F53" s="238"/>
      <c r="G53" s="238"/>
      <c r="H53" s="238"/>
      <c r="I53" s="238"/>
      <c r="J53" s="238"/>
      <c r="K53" s="238"/>
      <c r="L53" s="238"/>
      <c r="M53" s="238"/>
      <c r="N53" s="238"/>
      <c r="O53" s="180"/>
    </row>
    <row r="54" spans="1:15" ht="13" thickBot="1">
      <c r="A54" s="237"/>
      <c r="B54" s="238" t="s">
        <v>198</v>
      </c>
      <c r="C54" s="238"/>
      <c r="D54" s="238"/>
      <c r="E54" s="253"/>
      <c r="F54" s="238" t="s">
        <v>197</v>
      </c>
      <c r="G54" s="253"/>
      <c r="H54" s="238" t="s">
        <v>199</v>
      </c>
      <c r="I54" s="238"/>
      <c r="J54" s="238"/>
      <c r="K54" s="238"/>
      <c r="L54" s="238"/>
      <c r="M54" s="238"/>
      <c r="N54" s="760"/>
      <c r="O54" s="238"/>
    </row>
    <row r="55" spans="1:15">
      <c r="A55" s="237"/>
      <c r="B55" s="238"/>
      <c r="C55" s="238"/>
      <c r="D55" s="238"/>
      <c r="E55" s="238"/>
      <c r="F55" s="238"/>
      <c r="G55" s="238"/>
      <c r="H55" s="238"/>
      <c r="I55" s="238"/>
      <c r="J55" s="238"/>
      <c r="K55" s="238"/>
      <c r="L55" s="238"/>
      <c r="M55" s="238"/>
      <c r="N55" s="760"/>
      <c r="O55" s="238"/>
    </row>
    <row r="56" spans="1:15" ht="13" thickBot="1">
      <c r="A56" s="237" t="s">
        <v>124</v>
      </c>
      <c r="B56" s="238" t="s">
        <v>125</v>
      </c>
      <c r="C56" s="238"/>
      <c r="D56" s="238"/>
      <c r="E56" s="238"/>
      <c r="F56" s="238"/>
      <c r="G56" s="238"/>
      <c r="H56" s="238"/>
      <c r="I56" s="238"/>
      <c r="J56" s="238"/>
      <c r="K56" s="238"/>
      <c r="L56" s="238"/>
      <c r="M56" s="238"/>
      <c r="N56" s="760"/>
      <c r="O56" s="180"/>
    </row>
    <row r="57" spans="1:15" ht="13" thickBot="1">
      <c r="A57" s="237"/>
      <c r="B57" s="238" t="s">
        <v>198</v>
      </c>
      <c r="C57" s="238"/>
      <c r="D57" s="238"/>
      <c r="E57" s="253"/>
      <c r="F57" s="238" t="s">
        <v>197</v>
      </c>
      <c r="G57" s="253"/>
      <c r="H57" s="238" t="s">
        <v>199</v>
      </c>
      <c r="I57" s="238"/>
      <c r="J57" s="238"/>
      <c r="K57" s="238"/>
      <c r="L57" s="238"/>
      <c r="M57" s="238"/>
      <c r="N57" s="760"/>
      <c r="O57" s="238"/>
    </row>
    <row r="58" spans="1:15">
      <c r="A58" s="237"/>
      <c r="B58" s="238"/>
      <c r="C58" s="238"/>
      <c r="D58" s="238"/>
      <c r="E58" s="238"/>
      <c r="F58" s="238"/>
      <c r="G58" s="238"/>
      <c r="H58" s="238"/>
      <c r="I58" s="238"/>
      <c r="J58" s="238"/>
      <c r="K58" s="238"/>
      <c r="L58" s="238"/>
      <c r="M58" s="238"/>
      <c r="N58" s="760"/>
      <c r="O58" s="238"/>
    </row>
    <row r="59" spans="1:15" ht="13" thickBot="1">
      <c r="A59" s="237" t="s">
        <v>126</v>
      </c>
      <c r="B59" s="238" t="s">
        <v>127</v>
      </c>
      <c r="C59" s="238"/>
      <c r="D59" s="238"/>
      <c r="E59" s="238"/>
      <c r="F59" s="238"/>
      <c r="G59" s="914"/>
      <c r="H59" s="914"/>
      <c r="I59" s="914"/>
      <c r="J59" s="914"/>
      <c r="K59" s="914"/>
      <c r="L59" s="238"/>
      <c r="M59" s="238"/>
      <c r="N59" s="760"/>
      <c r="O59" s="180"/>
    </row>
    <row r="60" spans="1:15" ht="13" thickBot="1">
      <c r="A60" s="237"/>
      <c r="B60" s="238" t="s">
        <v>198</v>
      </c>
      <c r="C60" s="238"/>
      <c r="D60" s="238"/>
      <c r="E60" s="253"/>
      <c r="F60" s="238" t="s">
        <v>197</v>
      </c>
      <c r="G60" s="254"/>
      <c r="H60" s="238" t="s">
        <v>199</v>
      </c>
      <c r="I60" s="238"/>
      <c r="J60" s="238"/>
      <c r="K60" s="238"/>
      <c r="L60" s="238"/>
      <c r="M60" s="238"/>
      <c r="N60" s="760"/>
      <c r="O60" s="238"/>
    </row>
    <row r="61" spans="1:15">
      <c r="A61" s="237"/>
      <c r="B61" s="238"/>
      <c r="C61" s="238"/>
      <c r="D61" s="238"/>
      <c r="E61" s="238"/>
      <c r="F61" s="238"/>
      <c r="G61" s="238"/>
      <c r="H61" s="238"/>
      <c r="I61" s="238"/>
      <c r="J61" s="238"/>
      <c r="K61" s="238"/>
      <c r="L61" s="238"/>
      <c r="M61" s="238"/>
      <c r="N61" s="760"/>
      <c r="O61" s="238"/>
    </row>
    <row r="62" spans="1:15" ht="22.5" customHeight="1" thickBot="1">
      <c r="A62" s="237" t="s">
        <v>128</v>
      </c>
      <c r="B62" s="255" t="str">
        <f>"Total projected DSA revenue for Year "&amp;PROPER(M12)&amp;" (Lines 16, 17, 18, 19)"</f>
        <v>Total projected DSA revenue for Year Year Ending 06/30/27 (Lines 16, 17, 18, 19)</v>
      </c>
      <c r="C62" s="238"/>
      <c r="D62" s="238"/>
      <c r="E62" s="238"/>
      <c r="F62" s="238"/>
      <c r="G62" s="238"/>
      <c r="H62" s="238"/>
      <c r="I62" s="238"/>
      <c r="J62" s="238"/>
      <c r="K62" s="238"/>
      <c r="L62" s="238"/>
      <c r="M62" s="238"/>
      <c r="N62" s="760"/>
      <c r="O62" s="256">
        <f>SUM(O47,O53,O56,O59)</f>
        <v>0</v>
      </c>
    </row>
    <row r="63" spans="1:15" ht="14" thickTop="1" thickBot="1">
      <c r="A63" s="257"/>
      <c r="B63" s="258"/>
      <c r="C63" s="258"/>
      <c r="D63" s="258"/>
      <c r="E63" s="258"/>
      <c r="F63" s="258"/>
      <c r="G63" s="258"/>
      <c r="H63" s="258"/>
      <c r="I63" s="258"/>
      <c r="J63" s="258"/>
      <c r="K63" s="258"/>
      <c r="L63" s="258"/>
      <c r="M63" s="258"/>
      <c r="N63" s="258"/>
      <c r="O63" s="258"/>
    </row>
    <row r="64" spans="1:15" ht="13" thickTop="1"/>
    <row r="65" spans="1:15">
      <c r="A65" s="2"/>
      <c r="E65" s="892" t="s">
        <v>129</v>
      </c>
      <c r="F65" s="892"/>
      <c r="G65" s="908"/>
      <c r="H65" s="908"/>
      <c r="I65" s="908"/>
      <c r="J65" s="908"/>
    </row>
    <row r="66" spans="1:15">
      <c r="B66" s="169"/>
      <c r="D66" s="72"/>
      <c r="E66" s="758"/>
      <c r="F66" s="72"/>
      <c r="O66" s="757" t="s">
        <v>30</v>
      </c>
    </row>
    <row r="67" spans="1:15">
      <c r="B67" s="49" t="s">
        <v>168</v>
      </c>
      <c r="O67" s="757" t="e">
        <f>'Sch 1'!#REF!</f>
        <v>#REF!</v>
      </c>
    </row>
    <row r="68" spans="1:15">
      <c r="O68" s="757" t="s">
        <v>203</v>
      </c>
    </row>
  </sheetData>
  <sheetProtection selectLockedCells="1"/>
  <mergeCells count="14">
    <mergeCell ref="M11:O11"/>
    <mergeCell ref="D12:F12"/>
    <mergeCell ref="H12:J12"/>
    <mergeCell ref="M12:O12"/>
    <mergeCell ref="A1:O1"/>
    <mergeCell ref="A9:O9"/>
    <mergeCell ref="D11:F11"/>
    <mergeCell ref="H11:J11"/>
    <mergeCell ref="R12:U12"/>
    <mergeCell ref="B29:E29"/>
    <mergeCell ref="B37:F37"/>
    <mergeCell ref="G59:K59"/>
    <mergeCell ref="E65:F65"/>
    <mergeCell ref="G65:J65"/>
  </mergeCells>
  <dataValidations count="2">
    <dataValidation type="whole" operator="greaterThan" allowBlank="1" showInputMessage="1" showErrorMessage="1" sqref="O47" xr:uid="{8063F582-15C2-4C29-A909-D5FC86563280}">
      <formula1>0</formula1>
    </dataValidation>
    <dataValidation type="whole" operator="lessThanOrEqual" allowBlank="1" showInputMessage="1" showErrorMessage="1" sqref="J49" xr:uid="{06B3D17C-5241-40E4-9D70-44F6DDCAA0B1}">
      <formula1>M37</formula1>
    </dataValidation>
  </dataValidations>
  <pageMargins left="0.55000000000000004" right="0" top="0.5" bottom="0.25" header="0.5" footer="0"/>
  <pageSetup scale="81" orientation="portrait" r:id="rId1"/>
  <headerFooter alignWithMargins="0">
    <oddFooter>&amp;C&amp;8FORM 4405LGF
Last Revised &amp;D</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E7DF-180E-4286-A9E6-F253D4CE60F8}">
  <sheetPr codeName="Sheet8">
    <tabColor theme="5" tint="-0.499984740745262"/>
    <pageSetUpPr fitToPage="1"/>
  </sheetPr>
  <dimension ref="A1:H49"/>
  <sheetViews>
    <sheetView zoomScale="75" zoomScaleNormal="75" workbookViewId="0">
      <selection activeCell="O46" sqref="O46"/>
    </sheetView>
  </sheetViews>
  <sheetFormatPr baseColWidth="10" defaultColWidth="9.1640625" defaultRowHeight="14"/>
  <cols>
    <col min="1" max="1" width="4.33203125" style="6" customWidth="1"/>
    <col min="2" max="2" width="28.1640625" style="6" customWidth="1"/>
    <col min="3" max="3" width="16.33203125" style="6" customWidth="1"/>
    <col min="4" max="5" width="17.1640625" style="6" customWidth="1"/>
    <col min="6" max="6" width="16.1640625" style="6" customWidth="1"/>
    <col min="7" max="7" width="13.5" style="6" customWidth="1"/>
    <col min="8" max="8" width="18.5" style="6" customWidth="1"/>
    <col min="9" max="9" width="12.6640625" style="6" customWidth="1"/>
    <col min="10" max="10" width="14.1640625" style="6" customWidth="1"/>
    <col min="11" max="11" width="9.1640625" style="6"/>
    <col min="12" max="12" width="5.5" style="6" customWidth="1"/>
    <col min="13" max="16384" width="9.1640625" style="6"/>
  </cols>
  <sheetData>
    <row r="1" spans="1:8" ht="13.5" customHeight="1">
      <c r="A1" s="8"/>
      <c r="B1" s="8"/>
      <c r="C1" s="8"/>
      <c r="D1" s="8"/>
      <c r="E1" s="8"/>
      <c r="F1" s="8"/>
      <c r="G1" s="8"/>
      <c r="H1" s="8"/>
    </row>
    <row r="2" spans="1:8">
      <c r="A2" s="269"/>
      <c r="B2" s="270"/>
      <c r="C2" s="271" t="s">
        <v>204</v>
      </c>
      <c r="D2" s="271" t="s">
        <v>205</v>
      </c>
      <c r="E2" s="271" t="s">
        <v>206</v>
      </c>
      <c r="F2" s="272" t="s">
        <v>207</v>
      </c>
      <c r="G2" s="273" t="s">
        <v>208</v>
      </c>
      <c r="H2" s="274" t="s">
        <v>209</v>
      </c>
    </row>
    <row r="3" spans="1:8">
      <c r="A3" s="269"/>
      <c r="B3" s="275"/>
      <c r="C3" s="276" t="s">
        <v>210</v>
      </c>
      <c r="D3" s="276" t="s">
        <v>211</v>
      </c>
      <c r="E3" s="277" t="s">
        <v>212</v>
      </c>
      <c r="F3" s="276" t="s">
        <v>213</v>
      </c>
      <c r="G3" s="278"/>
      <c r="H3" s="269"/>
    </row>
    <row r="4" spans="1:8" s="9" customFormat="1">
      <c r="A4" s="279"/>
      <c r="B4" s="272" t="s">
        <v>214</v>
      </c>
      <c r="C4" s="276" t="s">
        <v>215</v>
      </c>
      <c r="D4" s="276" t="s">
        <v>216</v>
      </c>
      <c r="E4" s="277" t="s">
        <v>217</v>
      </c>
      <c r="F4" s="276" t="s">
        <v>216</v>
      </c>
      <c r="G4" s="280"/>
      <c r="H4" s="281" t="s">
        <v>218</v>
      </c>
    </row>
    <row r="5" spans="1:8" ht="15" thickBot="1">
      <c r="A5" s="282"/>
      <c r="B5" s="283" t="s">
        <v>215</v>
      </c>
      <c r="C5" s="284" t="s">
        <v>219</v>
      </c>
      <c r="D5" s="284" t="s">
        <v>220</v>
      </c>
      <c r="E5" s="285" t="s">
        <v>221</v>
      </c>
      <c r="F5" s="284" t="s">
        <v>220</v>
      </c>
      <c r="G5" s="286" t="s">
        <v>222</v>
      </c>
      <c r="H5" s="287" t="s">
        <v>220</v>
      </c>
    </row>
    <row r="6" spans="1:8" ht="24.75" customHeight="1">
      <c r="A6" s="288" t="s">
        <v>223</v>
      </c>
      <c r="B6" s="289"/>
      <c r="C6" s="261"/>
      <c r="D6" s="261"/>
      <c r="E6" s="261"/>
      <c r="F6" s="260"/>
      <c r="G6" s="260"/>
      <c r="H6" s="290"/>
    </row>
    <row r="7" spans="1:8" ht="15" customHeight="1">
      <c r="A7" s="291"/>
      <c r="B7" s="289" t="s">
        <v>224</v>
      </c>
      <c r="C7" s="262"/>
      <c r="D7" s="268"/>
      <c r="E7" s="268"/>
      <c r="F7" s="260"/>
      <c r="G7" s="260"/>
      <c r="H7" s="292"/>
    </row>
    <row r="8" spans="1:8" ht="15" customHeight="1">
      <c r="A8" s="291"/>
      <c r="B8" s="293" t="s">
        <v>225</v>
      </c>
      <c r="C8" s="260"/>
      <c r="D8" s="260"/>
      <c r="E8" s="260"/>
      <c r="F8" s="260"/>
      <c r="G8" s="260"/>
      <c r="H8" s="259"/>
    </row>
    <row r="9" spans="1:8" ht="15" customHeight="1">
      <c r="A9" s="291"/>
      <c r="B9" s="294" t="s">
        <v>226</v>
      </c>
      <c r="C9" s="260"/>
      <c r="D9" s="260"/>
      <c r="E9" s="260"/>
      <c r="F9" s="260"/>
      <c r="G9" s="260"/>
      <c r="H9" s="259"/>
    </row>
    <row r="10" spans="1:8" ht="15" customHeight="1">
      <c r="A10" s="291"/>
      <c r="B10" s="293" t="s">
        <v>227</v>
      </c>
      <c r="C10" s="260"/>
      <c r="D10" s="260"/>
      <c r="E10" s="260"/>
      <c r="F10" s="260"/>
      <c r="G10" s="260"/>
      <c r="H10" s="259"/>
    </row>
    <row r="11" spans="1:8" ht="15" customHeight="1">
      <c r="A11" s="291"/>
      <c r="B11" s="293" t="s">
        <v>228</v>
      </c>
      <c r="C11" s="260"/>
      <c r="D11" s="260"/>
      <c r="E11" s="260"/>
      <c r="F11" s="260"/>
      <c r="G11" s="260"/>
      <c r="H11" s="259"/>
    </row>
    <row r="12" spans="1:8" ht="15" customHeight="1">
      <c r="A12" s="291"/>
      <c r="B12" s="293"/>
      <c r="C12" s="260"/>
      <c r="D12" s="260"/>
      <c r="E12" s="260"/>
      <c r="F12" s="260"/>
      <c r="G12" s="260"/>
      <c r="H12" s="259"/>
    </row>
    <row r="13" spans="1:8" ht="15" customHeight="1">
      <c r="A13" s="291"/>
      <c r="B13" s="293"/>
      <c r="C13" s="260"/>
      <c r="D13" s="260"/>
      <c r="E13" s="260"/>
      <c r="F13" s="260"/>
      <c r="G13" s="260"/>
      <c r="H13" s="259"/>
    </row>
    <row r="14" spans="1:8" ht="15" customHeight="1">
      <c r="A14" s="291"/>
      <c r="B14" s="293" t="s">
        <v>229</v>
      </c>
      <c r="C14" s="260"/>
      <c r="D14" s="260"/>
      <c r="E14" s="260"/>
      <c r="F14" s="260"/>
      <c r="G14" s="260"/>
      <c r="H14" s="259"/>
    </row>
    <row r="15" spans="1:8" ht="19.5" customHeight="1" thickBot="1">
      <c r="A15" s="295"/>
      <c r="B15" s="296" t="s">
        <v>230</v>
      </c>
      <c r="C15" s="263"/>
      <c r="D15" s="263"/>
      <c r="E15" s="263"/>
      <c r="F15" s="260"/>
      <c r="G15" s="260"/>
      <c r="H15" s="297"/>
    </row>
    <row r="16" spans="1:8" ht="21.75" customHeight="1" thickBot="1">
      <c r="A16" s="298" t="s">
        <v>231</v>
      </c>
      <c r="B16" s="299"/>
      <c r="C16" s="264"/>
      <c r="D16" s="264"/>
      <c r="E16" s="264"/>
      <c r="F16" s="260"/>
      <c r="G16" s="260"/>
      <c r="H16" s="300"/>
    </row>
    <row r="17" spans="1:8" ht="20.25" customHeight="1" thickBot="1">
      <c r="A17" s="282"/>
      <c r="B17" s="296" t="s">
        <v>232</v>
      </c>
      <c r="C17" s="263"/>
      <c r="D17" s="263"/>
      <c r="E17" s="263"/>
      <c r="F17" s="260"/>
      <c r="G17" s="260"/>
      <c r="H17" s="297"/>
    </row>
    <row r="18" spans="1:8" ht="24" customHeight="1">
      <c r="A18" s="301" t="s">
        <v>233</v>
      </c>
      <c r="B18" s="293"/>
      <c r="C18" s="265"/>
      <c r="D18" s="265"/>
      <c r="E18" s="265"/>
      <c r="F18" s="260"/>
      <c r="G18" s="260"/>
      <c r="H18" s="302"/>
    </row>
    <row r="19" spans="1:8" ht="15" customHeight="1">
      <c r="A19" s="291"/>
      <c r="B19" s="293" t="s">
        <v>234</v>
      </c>
      <c r="C19" s="303"/>
      <c r="D19" s="260"/>
      <c r="E19" s="260"/>
      <c r="F19" s="260"/>
      <c r="G19" s="260"/>
      <c r="H19" s="259"/>
    </row>
    <row r="20" spans="1:8" ht="15" customHeight="1">
      <c r="A20" s="291"/>
      <c r="B20" s="293" t="s">
        <v>235</v>
      </c>
      <c r="C20" s="260"/>
      <c r="D20" s="260"/>
      <c r="E20" s="260"/>
      <c r="F20" s="260"/>
      <c r="G20" s="260"/>
      <c r="H20" s="259"/>
    </row>
    <row r="21" spans="1:8" ht="15" customHeight="1">
      <c r="A21" s="291"/>
      <c r="B21" s="293" t="s">
        <v>236</v>
      </c>
      <c r="C21" s="260"/>
      <c r="D21" s="260"/>
      <c r="E21" s="260"/>
      <c r="F21" s="260"/>
      <c r="G21" s="260"/>
      <c r="H21" s="259"/>
    </row>
    <row r="22" spans="1:8" ht="15" customHeight="1">
      <c r="A22" s="291"/>
      <c r="B22" s="293" t="s">
        <v>237</v>
      </c>
      <c r="C22" s="260"/>
      <c r="D22" s="260"/>
      <c r="E22" s="260"/>
      <c r="F22" s="260"/>
      <c r="G22" s="260"/>
      <c r="H22" s="259"/>
    </row>
    <row r="23" spans="1:8" ht="15" customHeight="1">
      <c r="A23" s="291"/>
      <c r="B23" s="293" t="s">
        <v>199</v>
      </c>
      <c r="C23" s="260"/>
      <c r="D23" s="260"/>
      <c r="E23" s="260"/>
      <c r="F23" s="260"/>
      <c r="G23" s="260"/>
      <c r="H23" s="259"/>
    </row>
    <row r="24" spans="1:8" ht="15" customHeight="1">
      <c r="A24" s="291"/>
      <c r="B24" s="293" t="s">
        <v>238</v>
      </c>
      <c r="C24" s="260"/>
      <c r="D24" s="260"/>
      <c r="E24" s="260"/>
      <c r="F24" s="260"/>
      <c r="G24" s="260"/>
      <c r="H24" s="259"/>
    </row>
    <row r="25" spans="1:8" ht="15" customHeight="1">
      <c r="A25" s="291"/>
      <c r="B25" s="293" t="s">
        <v>239</v>
      </c>
      <c r="C25" s="260"/>
      <c r="D25" s="260"/>
      <c r="E25" s="260"/>
      <c r="F25" s="260"/>
      <c r="G25" s="260"/>
      <c r="H25" s="259"/>
    </row>
    <row r="26" spans="1:8" ht="15" customHeight="1">
      <c r="A26" s="291"/>
      <c r="B26" s="293" t="s">
        <v>240</v>
      </c>
      <c r="C26" s="260"/>
      <c r="D26" s="260"/>
      <c r="E26" s="260"/>
      <c r="F26" s="260"/>
      <c r="G26" s="260"/>
      <c r="H26" s="259"/>
    </row>
    <row r="27" spans="1:8" ht="15" customHeight="1">
      <c r="A27" s="291"/>
      <c r="B27" s="293" t="s">
        <v>241</v>
      </c>
      <c r="C27" s="260"/>
      <c r="D27" s="260"/>
      <c r="E27" s="260"/>
      <c r="F27" s="260"/>
      <c r="G27" s="260"/>
      <c r="H27" s="259"/>
    </row>
    <row r="28" spans="1:8" ht="15" customHeight="1">
      <c r="A28" s="291"/>
      <c r="B28" s="294" t="s">
        <v>242</v>
      </c>
      <c r="C28" s="260"/>
      <c r="D28" s="260"/>
      <c r="E28" s="260"/>
      <c r="F28" s="260"/>
      <c r="G28" s="260"/>
      <c r="H28" s="259"/>
    </row>
    <row r="29" spans="1:8" ht="15" customHeight="1">
      <c r="A29" s="291"/>
      <c r="B29" s="293" t="s">
        <v>243</v>
      </c>
      <c r="C29" s="260"/>
      <c r="D29" s="260"/>
      <c r="E29" s="260"/>
      <c r="F29" s="260"/>
      <c r="G29" s="260"/>
      <c r="H29" s="259"/>
    </row>
    <row r="30" spans="1:8" ht="15" customHeight="1">
      <c r="A30" s="291"/>
      <c r="B30" s="293" t="s">
        <v>244</v>
      </c>
      <c r="C30" s="260"/>
      <c r="D30" s="260"/>
      <c r="E30" s="260"/>
      <c r="F30" s="260"/>
      <c r="G30" s="260"/>
      <c r="H30" s="259"/>
    </row>
    <row r="31" spans="1:8" ht="15" customHeight="1">
      <c r="A31" s="291"/>
      <c r="B31" s="293" t="s">
        <v>245</v>
      </c>
      <c r="C31" s="260"/>
      <c r="D31" s="260"/>
      <c r="E31" s="260"/>
      <c r="F31" s="260"/>
      <c r="G31" s="260"/>
      <c r="H31" s="259"/>
    </row>
    <row r="32" spans="1:8" ht="15" customHeight="1">
      <c r="A32" s="291"/>
      <c r="B32" s="293"/>
      <c r="C32" s="260"/>
      <c r="D32" s="260"/>
      <c r="E32" s="260"/>
      <c r="F32" s="260"/>
      <c r="G32" s="260"/>
      <c r="H32" s="259"/>
    </row>
    <row r="33" spans="1:8" ht="15" customHeight="1">
      <c r="A33" s="291"/>
      <c r="B33" s="293"/>
      <c r="C33" s="260"/>
      <c r="D33" s="260"/>
      <c r="E33" s="260"/>
      <c r="F33" s="260"/>
      <c r="G33" s="260"/>
      <c r="H33" s="259"/>
    </row>
    <row r="34" spans="1:8" ht="20.25" customHeight="1" thickBot="1">
      <c r="A34" s="295"/>
      <c r="B34" s="296" t="s">
        <v>246</v>
      </c>
      <c r="C34" s="263"/>
      <c r="D34" s="263"/>
      <c r="E34" s="263"/>
      <c r="F34" s="260"/>
      <c r="G34" s="260"/>
      <c r="H34" s="297"/>
    </row>
    <row r="35" spans="1:8" ht="21.75" customHeight="1" thickBot="1">
      <c r="A35" s="304"/>
      <c r="B35" s="305" t="s">
        <v>247</v>
      </c>
      <c r="C35" s="264"/>
      <c r="D35" s="264"/>
      <c r="E35" s="264"/>
      <c r="F35" s="260"/>
      <c r="G35" s="260"/>
      <c r="H35" s="300"/>
    </row>
    <row r="36" spans="1:8" ht="18.75" customHeight="1">
      <c r="A36" s="306"/>
      <c r="B36" s="307" t="s">
        <v>248</v>
      </c>
      <c r="C36" s="266"/>
      <c r="D36" s="266"/>
      <c r="E36" s="266"/>
      <c r="F36" s="260"/>
      <c r="G36" s="260"/>
      <c r="H36" s="308"/>
    </row>
    <row r="37" spans="1:8" ht="26.25" customHeight="1" thickBot="1">
      <c r="A37" s="309" t="s">
        <v>249</v>
      </c>
      <c r="B37" s="310"/>
      <c r="C37" s="267"/>
      <c r="D37" s="267"/>
      <c r="E37" s="267"/>
      <c r="F37" s="260"/>
      <c r="G37" s="260"/>
      <c r="H37" s="311"/>
    </row>
    <row r="38" spans="1:8" ht="15" thickTop="1"/>
    <row r="39" spans="1:8" ht="15" customHeight="1"/>
    <row r="40" spans="1:8" ht="15" customHeight="1">
      <c r="A40" s="8"/>
      <c r="B40" s="8"/>
      <c r="C40" s="6" t="s">
        <v>250</v>
      </c>
    </row>
    <row r="41" spans="1:8" ht="15" customHeight="1"/>
    <row r="42" spans="1:8" ht="15" customHeight="1">
      <c r="B42" s="6" t="s">
        <v>251</v>
      </c>
    </row>
    <row r="45" spans="1:8">
      <c r="G45" s="1"/>
    </row>
    <row r="48" spans="1:8">
      <c r="H48" s="757" t="s">
        <v>30</v>
      </c>
    </row>
    <row r="49" spans="8:8">
      <c r="H49" s="757" t="s">
        <v>252</v>
      </c>
    </row>
  </sheetData>
  <sheetProtection algorithmName="SHA-512" hashValue="rCNSoOaT8snJtBiHCXFBLcTiCZ70gKU1QMBYD8tIMaJTA1w7Z4GmfTqUs0rDEhgTeR5Q6iUF6TJwbCoYbIYQOQ==" saltValue="3QZPitx1CtN97XH9Vmzs2w==" spinCount="100000" sheet="1" objects="1" scenarios="1"/>
  <phoneticPr fontId="0" type="noConversion"/>
  <pageMargins left="0.55000000000000004" right="0" top="0.5" bottom="0.25" header="0.5" footer="0"/>
  <pageSetup scale="77" fitToHeight="0" orientation="portrait" r:id="rId1"/>
  <headerFooter alignWithMargins="0">
    <oddFooter>&amp;C&amp;8Last Revised &amp;D</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36DE-EF87-4BA2-8878-BE9844A0ED5E}">
  <sheetPr codeName="Sheet9"/>
  <dimension ref="B1:I71"/>
  <sheetViews>
    <sheetView topLeftCell="A18" zoomScaleNormal="100" workbookViewId="0">
      <selection activeCell="C11" sqref="C11"/>
    </sheetView>
  </sheetViews>
  <sheetFormatPr baseColWidth="10" defaultColWidth="8" defaultRowHeight="11.25" customHeight="1"/>
  <cols>
    <col min="1" max="1" width="5.5" style="128" customWidth="1"/>
    <col min="2" max="3" width="8" style="128" customWidth="1"/>
    <col min="4" max="4" width="11.33203125" style="128" customWidth="1"/>
    <col min="5" max="5" width="18.33203125" style="129" customWidth="1"/>
    <col min="6" max="6" width="10.33203125" style="130" customWidth="1"/>
    <col min="7" max="7" width="18.1640625" style="129" customWidth="1"/>
    <col min="8" max="8" width="16.83203125" style="129" customWidth="1"/>
    <col min="9" max="9" width="18.5" style="129" customWidth="1"/>
    <col min="10" max="16384" width="8" style="128"/>
  </cols>
  <sheetData>
    <row r="1" spans="2:9" ht="13" customHeight="1">
      <c r="B1" s="185" t="s">
        <v>253</v>
      </c>
      <c r="C1" s="186"/>
      <c r="D1" s="186"/>
      <c r="E1" s="187"/>
      <c r="F1" s="188"/>
      <c r="G1" s="187"/>
      <c r="H1" s="187"/>
      <c r="I1" s="187"/>
    </row>
    <row r="2" spans="2:9" ht="13" customHeight="1">
      <c r="B2" s="185" t="s">
        <v>254</v>
      </c>
      <c r="C2" s="186"/>
      <c r="D2" s="186"/>
      <c r="E2" s="187"/>
      <c r="F2" s="188"/>
      <c r="G2" s="187"/>
      <c r="H2" s="187"/>
      <c r="I2" s="187"/>
    </row>
    <row r="3" spans="2:9" ht="13" customHeight="1">
      <c r="B3" s="189"/>
      <c r="C3" s="186"/>
      <c r="D3" s="186"/>
      <c r="E3" s="187"/>
      <c r="F3" s="188"/>
      <c r="G3" s="187"/>
      <c r="H3" s="187"/>
      <c r="I3" s="187"/>
    </row>
    <row r="4" spans="2:9" ht="13" customHeight="1">
      <c r="B4" s="189"/>
      <c r="C4" s="186"/>
      <c r="D4" s="186"/>
      <c r="E4" s="187"/>
      <c r="F4" s="188"/>
      <c r="G4" s="187"/>
      <c r="H4" s="187"/>
      <c r="I4" s="187"/>
    </row>
    <row r="5" spans="2:9" ht="13" customHeight="1">
      <c r="B5" s="189"/>
      <c r="C5" s="186"/>
      <c r="D5" s="186"/>
      <c r="E5" s="187"/>
      <c r="F5" s="188"/>
      <c r="G5" s="187"/>
      <c r="H5" s="187"/>
      <c r="I5" s="187"/>
    </row>
    <row r="6" spans="2:9" ht="13" customHeight="1">
      <c r="B6" s="189"/>
      <c r="C6" s="186"/>
      <c r="D6" s="186"/>
      <c r="E6" s="187"/>
      <c r="F6" s="188"/>
      <c r="G6" s="187"/>
      <c r="H6" s="187"/>
      <c r="I6" s="187"/>
    </row>
    <row r="7" spans="2:9" ht="13" customHeight="1">
      <c r="B7" s="189"/>
      <c r="C7" s="186"/>
      <c r="D7" s="186"/>
      <c r="E7" s="187"/>
      <c r="F7" s="188"/>
      <c r="G7" s="187"/>
      <c r="H7" s="187"/>
      <c r="I7" s="187"/>
    </row>
    <row r="8" spans="2:9" ht="13" customHeight="1">
      <c r="B8" s="186"/>
      <c r="C8" s="186"/>
      <c r="D8" s="186"/>
      <c r="E8" s="187"/>
      <c r="F8" s="188"/>
      <c r="G8" s="187"/>
      <c r="H8" s="187"/>
      <c r="I8" s="187"/>
    </row>
    <row r="9" spans="2:9" ht="13" customHeight="1">
      <c r="B9" s="186"/>
      <c r="C9" s="186"/>
      <c r="D9" s="186"/>
      <c r="E9" s="187"/>
      <c r="F9" s="188"/>
      <c r="G9" s="187"/>
      <c r="H9" s="187"/>
      <c r="I9" s="187"/>
    </row>
    <row r="10" spans="2:9" ht="13" customHeight="1">
      <c r="B10" s="186"/>
      <c r="C10" s="186"/>
      <c r="D10" s="186"/>
      <c r="E10" s="187"/>
      <c r="F10" s="190"/>
      <c r="G10" s="191"/>
      <c r="H10" s="191"/>
      <c r="I10" s="192"/>
    </row>
    <row r="11" spans="2:9" ht="13" customHeight="1">
      <c r="B11" s="186"/>
      <c r="C11" s="186"/>
      <c r="D11" s="186"/>
      <c r="E11" s="187"/>
      <c r="F11" s="188"/>
      <c r="G11" s="187"/>
      <c r="H11" s="187"/>
      <c r="I11" s="187"/>
    </row>
    <row r="12" spans="2:9" ht="13" customHeight="1">
      <c r="B12" s="193"/>
      <c r="C12" s="194"/>
      <c r="D12" s="194"/>
      <c r="E12" s="195" t="s">
        <v>214</v>
      </c>
      <c r="F12" s="196" t="s">
        <v>204</v>
      </c>
      <c r="G12" s="195" t="s">
        <v>205</v>
      </c>
      <c r="H12" s="195" t="s">
        <v>206</v>
      </c>
      <c r="I12" s="197" t="s">
        <v>207</v>
      </c>
    </row>
    <row r="13" spans="2:9" ht="13" customHeight="1">
      <c r="B13" s="198"/>
      <c r="C13" s="186"/>
      <c r="D13" s="186"/>
      <c r="E13" s="199" t="s">
        <v>255</v>
      </c>
      <c r="F13" s="200"/>
      <c r="G13" s="199" t="s">
        <v>256</v>
      </c>
      <c r="H13" s="199" t="s">
        <v>257</v>
      </c>
      <c r="I13" s="201" t="s">
        <v>258</v>
      </c>
    </row>
    <row r="14" spans="2:9" ht="13" customHeight="1">
      <c r="B14" s="198"/>
      <c r="C14" s="186"/>
      <c r="D14" s="186"/>
      <c r="E14" s="199" t="s">
        <v>259</v>
      </c>
      <c r="F14" s="202" t="s">
        <v>222</v>
      </c>
      <c r="G14" s="201" t="s">
        <v>260</v>
      </c>
      <c r="H14" s="203" t="s">
        <v>261</v>
      </c>
      <c r="I14" s="201" t="s">
        <v>262</v>
      </c>
    </row>
    <row r="15" spans="2:9" ht="13" customHeight="1">
      <c r="B15" s="204"/>
      <c r="C15" s="205"/>
      <c r="D15" s="205"/>
      <c r="E15" s="206" t="s">
        <v>263</v>
      </c>
      <c r="F15" s="207" t="s">
        <v>264</v>
      </c>
      <c r="G15" s="206" t="s">
        <v>265</v>
      </c>
      <c r="H15" s="206" t="s">
        <v>266</v>
      </c>
      <c r="I15" s="208" t="s">
        <v>267</v>
      </c>
    </row>
    <row r="16" spans="2:9" ht="13" customHeight="1">
      <c r="B16" s="209" t="s">
        <v>268</v>
      </c>
      <c r="C16" s="194"/>
      <c r="D16" s="194"/>
      <c r="E16" s="210"/>
      <c r="F16" s="211"/>
      <c r="G16" s="210"/>
      <c r="H16" s="210"/>
      <c r="I16" s="212"/>
    </row>
    <row r="17" spans="2:9" ht="13" customHeight="1">
      <c r="B17" s="213" t="s">
        <v>269</v>
      </c>
      <c r="C17" s="186"/>
      <c r="D17" s="186"/>
      <c r="E17" s="214"/>
      <c r="F17" s="215"/>
      <c r="G17" s="216"/>
      <c r="H17" s="216"/>
      <c r="I17" s="217"/>
    </row>
    <row r="18" spans="2:9" ht="13" customHeight="1">
      <c r="B18" s="198" t="s">
        <v>270</v>
      </c>
      <c r="C18" s="186"/>
      <c r="D18" s="218"/>
      <c r="E18" s="182"/>
      <c r="F18" s="183">
        <v>0.75</v>
      </c>
      <c r="G18" s="184"/>
      <c r="H18" s="184"/>
      <c r="I18" s="182"/>
    </row>
    <row r="19" spans="2:9" ht="13" customHeight="1">
      <c r="B19" s="219" t="s">
        <v>271</v>
      </c>
      <c r="C19" s="186"/>
      <c r="D19" s="186"/>
      <c r="E19" s="214"/>
      <c r="F19" s="220"/>
      <c r="G19" s="216"/>
      <c r="H19" s="216"/>
      <c r="I19" s="217"/>
    </row>
    <row r="20" spans="2:9" ht="13" customHeight="1">
      <c r="B20" s="219" t="s">
        <v>272</v>
      </c>
      <c r="C20" s="186"/>
      <c r="D20" s="186"/>
      <c r="E20" s="221" t="s">
        <v>273</v>
      </c>
      <c r="F20" s="222" t="s">
        <v>274</v>
      </c>
      <c r="G20" s="221" t="s">
        <v>273</v>
      </c>
      <c r="H20" s="223" t="s">
        <v>275</v>
      </c>
      <c r="I20" s="224"/>
    </row>
    <row r="21" spans="2:9" ht="13" customHeight="1">
      <c r="B21" s="225" t="s">
        <v>276</v>
      </c>
      <c r="C21" s="186"/>
      <c r="D21" s="186"/>
      <c r="E21" s="214"/>
      <c r="F21" s="220"/>
      <c r="G21" s="216"/>
      <c r="H21" s="216"/>
      <c r="I21" s="217"/>
    </row>
    <row r="22" spans="2:9" ht="13" customHeight="1">
      <c r="B22" s="198"/>
      <c r="C22" s="186"/>
      <c r="D22" s="186"/>
      <c r="E22" s="214"/>
      <c r="F22" s="220"/>
      <c r="G22" s="216"/>
      <c r="H22" s="216"/>
      <c r="I22" s="217"/>
    </row>
    <row r="23" spans="2:9" ht="13" customHeight="1">
      <c r="B23" s="209" t="s">
        <v>277</v>
      </c>
      <c r="C23" s="194"/>
      <c r="D23" s="194"/>
      <c r="E23" s="226"/>
      <c r="F23" s="211"/>
      <c r="G23" s="210"/>
      <c r="H23" s="210"/>
      <c r="I23" s="226"/>
    </row>
    <row r="24" spans="2:9" ht="13" customHeight="1">
      <c r="B24" s="219" t="s">
        <v>278</v>
      </c>
      <c r="C24" s="186"/>
      <c r="D24" s="186"/>
      <c r="E24" s="217"/>
      <c r="F24" s="220"/>
      <c r="G24" s="216"/>
      <c r="H24" s="216"/>
      <c r="I24" s="217"/>
    </row>
    <row r="25" spans="2:9" ht="13" customHeight="1">
      <c r="B25" s="219" t="s">
        <v>279</v>
      </c>
      <c r="C25" s="186"/>
      <c r="D25" s="186"/>
      <c r="E25" s="224"/>
      <c r="F25" s="227"/>
      <c r="G25" s="223"/>
      <c r="H25" s="223"/>
      <c r="I25" s="224"/>
    </row>
    <row r="26" spans="2:9" ht="13" customHeight="1">
      <c r="B26" s="219" t="s">
        <v>280</v>
      </c>
      <c r="C26" s="186"/>
      <c r="D26" s="186"/>
      <c r="E26" s="224"/>
      <c r="F26" s="222"/>
      <c r="G26" s="223"/>
      <c r="H26" s="223" t="s">
        <v>275</v>
      </c>
      <c r="I26" s="224"/>
    </row>
    <row r="27" spans="2:9" ht="13" customHeight="1">
      <c r="B27" s="225" t="s">
        <v>281</v>
      </c>
      <c r="C27" s="186"/>
      <c r="D27" s="186"/>
      <c r="E27" s="217"/>
      <c r="F27" s="220"/>
      <c r="G27" s="216"/>
      <c r="H27" s="216"/>
      <c r="I27" s="217"/>
    </row>
    <row r="28" spans="2:9" ht="13" customHeight="1">
      <c r="B28" s="204"/>
      <c r="C28" s="205"/>
      <c r="D28" s="205"/>
      <c r="E28" s="224"/>
      <c r="F28" s="222"/>
      <c r="G28" s="223"/>
      <c r="H28" s="223"/>
      <c r="I28" s="224"/>
    </row>
    <row r="29" spans="2:9" ht="13" customHeight="1">
      <c r="B29" s="193" t="s">
        <v>282</v>
      </c>
      <c r="C29" s="194"/>
      <c r="D29" s="194"/>
      <c r="E29" s="228"/>
      <c r="F29" s="183"/>
      <c r="G29" s="229"/>
      <c r="H29" s="229"/>
      <c r="I29" s="228"/>
    </row>
    <row r="30" spans="2:9" ht="13" customHeight="1">
      <c r="B30" s="204"/>
      <c r="C30" s="205"/>
      <c r="D30" s="205"/>
      <c r="E30" s="230"/>
      <c r="F30" s="231"/>
      <c r="G30" s="232"/>
      <c r="H30" s="232"/>
      <c r="I30" s="230"/>
    </row>
    <row r="31" spans="2:9" ht="13" customHeight="1">
      <c r="B31" s="186"/>
      <c r="C31" s="186"/>
      <c r="D31" s="186"/>
      <c r="E31" s="233"/>
      <c r="F31" s="234"/>
      <c r="G31" s="235"/>
      <c r="H31" s="235"/>
      <c r="I31" s="233"/>
    </row>
    <row r="32" spans="2:9" ht="13" customHeight="1">
      <c r="B32" s="186"/>
      <c r="C32" s="186"/>
      <c r="D32" s="186"/>
      <c r="E32" s="233"/>
      <c r="F32" s="234"/>
      <c r="G32" s="235"/>
      <c r="H32" s="235"/>
      <c r="I32" s="233"/>
    </row>
    <row r="33" spans="2:9" ht="13" customHeight="1">
      <c r="B33" s="186"/>
      <c r="C33" s="186"/>
      <c r="D33" s="186"/>
      <c r="E33" s="187"/>
      <c r="F33" s="188"/>
      <c r="G33" s="187"/>
      <c r="H33" s="187"/>
      <c r="I33" s="187"/>
    </row>
    <row r="34" spans="2:9" s="131" customFormat="1" ht="13" customHeight="1">
      <c r="B34" s="789" t="s">
        <v>283</v>
      </c>
      <c r="C34" s="790"/>
      <c r="D34" s="790"/>
      <c r="E34" s="791"/>
      <c r="F34" s="792"/>
      <c r="G34" s="791"/>
      <c r="H34" s="791"/>
      <c r="I34" s="791"/>
    </row>
    <row r="35" spans="2:9" s="131" customFormat="1" ht="13" customHeight="1">
      <c r="B35" s="793" t="s">
        <v>214</v>
      </c>
      <c r="C35" s="790" t="s">
        <v>284</v>
      </c>
      <c r="D35" s="790"/>
      <c r="E35" s="791"/>
      <c r="F35" s="792"/>
      <c r="G35" s="791"/>
      <c r="H35" s="791"/>
      <c r="I35" s="791"/>
    </row>
    <row r="36" spans="2:9" s="131" customFormat="1" ht="13" customHeight="1">
      <c r="B36" s="793" t="s">
        <v>204</v>
      </c>
      <c r="C36" s="790" t="s">
        <v>285</v>
      </c>
      <c r="D36" s="790"/>
      <c r="E36" s="791"/>
      <c r="F36" s="792"/>
      <c r="G36" s="791"/>
      <c r="H36" s="791"/>
      <c r="I36" s="791"/>
    </row>
    <row r="37" spans="2:9" s="131" customFormat="1" ht="13" customHeight="1">
      <c r="B37" s="793"/>
      <c r="C37" s="790" t="s">
        <v>286</v>
      </c>
      <c r="D37" s="790"/>
      <c r="E37" s="791"/>
      <c r="F37" s="792"/>
      <c r="G37" s="791"/>
      <c r="H37" s="791"/>
      <c r="I37" s="791"/>
    </row>
    <row r="38" spans="2:9" s="131" customFormat="1" ht="13" customHeight="1">
      <c r="B38" s="793" t="s">
        <v>205</v>
      </c>
      <c r="C38" s="790" t="s">
        <v>287</v>
      </c>
      <c r="D38" s="185"/>
      <c r="E38" s="791"/>
      <c r="F38" s="792"/>
      <c r="G38" s="791"/>
      <c r="H38" s="791"/>
      <c r="I38" s="791"/>
    </row>
    <row r="39" spans="2:9" ht="13" customHeight="1">
      <c r="B39" s="186"/>
      <c r="C39" s="790" t="s">
        <v>288</v>
      </c>
      <c r="D39" s="186"/>
      <c r="E39" s="187"/>
      <c r="F39" s="188"/>
      <c r="G39" s="187"/>
      <c r="H39" s="187"/>
      <c r="I39" s="187"/>
    </row>
    <row r="40" spans="2:9" ht="11.25" customHeight="1">
      <c r="B40" s="186"/>
      <c r="C40" s="186"/>
      <c r="D40" s="186"/>
      <c r="E40" s="187"/>
      <c r="F40" s="188"/>
      <c r="G40" s="187"/>
      <c r="H40" s="187"/>
      <c r="I40" s="187"/>
    </row>
    <row r="41" spans="2:9" ht="13.5" customHeight="1">
      <c r="B41" s="236"/>
      <c r="C41" s="186"/>
      <c r="D41" s="186"/>
      <c r="E41" s="187"/>
      <c r="F41" s="188"/>
      <c r="G41" s="187"/>
      <c r="H41" s="187"/>
      <c r="I41" s="187"/>
    </row>
    <row r="42" spans="2:9" ht="12.75" customHeight="1">
      <c r="B42" s="132"/>
    </row>
    <row r="44" spans="2:9" ht="11.25" customHeight="1">
      <c r="I44" s="133"/>
    </row>
    <row r="45" spans="2:9" ht="11.25" customHeight="1">
      <c r="B45" s="134"/>
      <c r="I45" s="135"/>
    </row>
    <row r="56" spans="2:5" ht="11.25" customHeight="1">
      <c r="B56" s="127"/>
      <c r="C56" s="127"/>
      <c r="D56" s="127"/>
      <c r="E56" s="129" t="s">
        <v>129</v>
      </c>
    </row>
    <row r="69" spans="2:9" ht="11.25" customHeight="1">
      <c r="I69" s="133" t="s">
        <v>289</v>
      </c>
    </row>
    <row r="70" spans="2:9" ht="11.25" customHeight="1">
      <c r="I70" s="176" t="str">
        <f>"Budget Fiscal Year "&amp;TEXT('Form 1'!C136,"yyyy-yyyy")</f>
        <v>Budget Fiscal Year 2026-2027</v>
      </c>
    </row>
    <row r="71" spans="2:9" ht="11.25" customHeight="1">
      <c r="B71" s="134"/>
      <c r="I71" s="135" t="s">
        <v>290</v>
      </c>
    </row>
  </sheetData>
  <phoneticPr fontId="11" type="noConversion"/>
  <pageMargins left="0.55000000000000004" right="0" top="0.5" bottom="0.25" header="0.5" footer="0"/>
  <pageSetup scale="86" orientation="portrait" r:id="rId1"/>
  <headerFooter alignWithMargins="0">
    <oddFooter>&amp;C&amp;8FORM 4405LGF
Last Revised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a3f63b27cd82d0ceb526b5f2c76c4d9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96105a9120b69f7bdfa699a33379867e"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Props1.xml><?xml version="1.0" encoding="utf-8"?>
<ds:datastoreItem xmlns:ds="http://schemas.openxmlformats.org/officeDocument/2006/customXml" ds:itemID="{EB01BE6B-7321-4990-9F80-E2C1D8C1C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CC0B16-A0E1-49E5-84E1-3056BD86E263}">
  <ds:schemaRefs>
    <ds:schemaRef ds:uri="http://schemas.microsoft.com/sharepoint/v3/contenttype/forms"/>
  </ds:schemaRefs>
</ds:datastoreItem>
</file>

<file path=customXml/itemProps3.xml><?xml version="1.0" encoding="utf-8"?>
<ds:datastoreItem xmlns:ds="http://schemas.openxmlformats.org/officeDocument/2006/customXml" ds:itemID="{DFA41B01-6E38-49C1-8D86-ED49D68EBF54}">
  <ds:schemaRefs>
    <ds:schemaRef ds:uri="9224003f-e6e7-470a-941a-44de56618887"/>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dcmitype/"/>
    <ds:schemaRef ds:uri="edb173ee-3fb8-4f75-bf43-79a22ca96f2e"/>
    <ds:schemaRef ds:uri="http://schemas.microsoft.com/sharepoint/v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33</vt:i4>
      </vt:variant>
      <vt:variant>
        <vt:lpstr>Named Ranges</vt:lpstr>
      </vt:variant>
      <vt:variant>
        <vt:i4>25</vt:i4>
      </vt:variant>
    </vt:vector>
  </HeadingPairs>
  <TitlesOfParts>
    <vt:vector size="58" baseType="lpstr">
      <vt:lpstr>Form 1</vt:lpstr>
      <vt:lpstr>REF</vt:lpstr>
      <vt:lpstr>Sch 1</vt:lpstr>
      <vt:lpstr>Form 2 (B-1)</vt:lpstr>
      <vt:lpstr>Sch B-1</vt:lpstr>
      <vt:lpstr>Form 2 (B-1)Alt</vt:lpstr>
      <vt:lpstr>Sch B-1 Alt</vt:lpstr>
      <vt:lpstr>Sch AA</vt:lpstr>
      <vt:lpstr>AA Attachment</vt:lpstr>
      <vt:lpstr>Sch AA-1</vt:lpstr>
      <vt:lpstr>Sch BB-5</vt:lpstr>
      <vt:lpstr>Sch BB-6</vt:lpstr>
      <vt:lpstr>Sch BB-7</vt:lpstr>
      <vt:lpstr>Sch BB-8</vt:lpstr>
      <vt:lpstr>Sch BB-9</vt:lpstr>
      <vt:lpstr>Sch BB-11</vt:lpstr>
      <vt:lpstr>Sch BB-12</vt:lpstr>
      <vt:lpstr>Sch BB-13</vt:lpstr>
      <vt:lpstr>Sch BB-14</vt:lpstr>
      <vt:lpstr>Sch BB-14A</vt:lpstr>
      <vt:lpstr>SchC-1 Debt Schdl</vt:lpstr>
      <vt:lpstr>Sch T</vt:lpstr>
      <vt:lpstr>Sch 31</vt:lpstr>
      <vt:lpstr>Sch 32</vt:lpstr>
      <vt:lpstr>SchCC Debt Svc FUND</vt:lpstr>
      <vt:lpstr>Sch J-1</vt:lpstr>
      <vt:lpstr>Sch J-2</vt:lpstr>
      <vt:lpstr>Sch BB-10</vt:lpstr>
      <vt:lpstr>Form 30</vt:lpstr>
      <vt:lpstr>Checklist</vt:lpstr>
      <vt:lpstr>Form 5 (BB)</vt:lpstr>
      <vt:lpstr>Form 6 (BB)</vt:lpstr>
      <vt:lpstr>Form 6A (BB)</vt:lpstr>
      <vt:lpstr>Checklist!Print_Area</vt:lpstr>
      <vt:lpstr>'Form 1'!Print_Area</vt:lpstr>
      <vt:lpstr>'Form 2 (B-1)Alt'!Print_Area</vt:lpstr>
      <vt:lpstr>'Sch 1'!Print_Area</vt:lpstr>
      <vt:lpstr>'Sch 31'!Print_Area</vt:lpstr>
      <vt:lpstr>'Sch 32'!Print_Area</vt:lpstr>
      <vt:lpstr>'Sch AA-1'!Print_Area</vt:lpstr>
      <vt:lpstr>'Sch B-1'!Print_Area</vt:lpstr>
      <vt:lpstr>'Sch B-1 Alt'!Print_Area</vt:lpstr>
      <vt:lpstr>'Sch BB-10'!Print_Area</vt:lpstr>
      <vt:lpstr>'Sch BB-11'!Print_Area</vt:lpstr>
      <vt:lpstr>'Sch BB-12'!Print_Area</vt:lpstr>
      <vt:lpstr>'Sch BB-13'!Print_Area</vt:lpstr>
      <vt:lpstr>'Sch BB-14'!Print_Area</vt:lpstr>
      <vt:lpstr>'Sch BB-14A'!Print_Area</vt:lpstr>
      <vt:lpstr>'Sch BB-5'!Print_Area</vt:lpstr>
      <vt:lpstr>'Sch BB-6'!Print_Area</vt:lpstr>
      <vt:lpstr>'Sch BB-7'!Print_Area</vt:lpstr>
      <vt:lpstr>'Sch BB-8'!Print_Area</vt:lpstr>
      <vt:lpstr>'Sch BB-9'!Print_Area</vt:lpstr>
      <vt:lpstr>'Sch J-1'!Print_Area</vt:lpstr>
      <vt:lpstr>'Sch J-2'!Print_Area</vt:lpstr>
      <vt:lpstr>'Sch T'!Print_Area</vt:lpstr>
      <vt:lpstr>'SchC-1 Debt Schdl'!Print_Area</vt:lpstr>
      <vt:lpstr>'SchCC Debt Svc FUND'!Print_Area</vt:lpstr>
    </vt:vector>
  </TitlesOfParts>
  <Manager/>
  <Company>State of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Dept. of Taxation</dc:creator>
  <cp:keywords/>
  <dc:description/>
  <cp:lastModifiedBy>Katelyn Kenney</cp:lastModifiedBy>
  <cp:revision/>
  <dcterms:created xsi:type="dcterms:W3CDTF">2002-08-27T23:27:13Z</dcterms:created>
  <dcterms:modified xsi:type="dcterms:W3CDTF">2026-04-16T22:02:15Z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