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BrandolynThran\NCA Elko Dropbox\Nevada Classical Academy Elko\From BT\13_NCEA\Budget\"/>
    </mc:Choice>
  </mc:AlternateContent>
  <xr:revisionPtr revIDLastSave="0" documentId="8_{8804825C-10D6-4D81-8802-CCE68A6E3B12}" xr6:coauthVersionLast="47" xr6:coauthVersionMax="47" xr10:uidLastSave="{00000000-0000-0000-0000-000000000000}"/>
  <bookViews>
    <workbookView xWindow="-120" yWindow="-120" windowWidth="29040" windowHeight="15720" tabRatio="746" firstSheet="9" activeTab="14" xr2:uid="{684E7762-A5DA-4EB9-8CB9-30744A9CBF10}"/>
  </bookViews>
  <sheets>
    <sheet name="Form 1" sheetId="63" state="hidden" r:id="rId1"/>
    <sheet name="Sch 1" sheetId="61" r:id="rId2"/>
    <sheet name="Form 2 (B-1)" sheetId="54" state="hidden" r:id="rId3"/>
    <sheet name="Sch B-1" sheetId="77" r:id="rId4"/>
    <sheet name="Form 2 (B-1)Alt" sheetId="60" state="hidden" r:id="rId5"/>
    <sheet name="Sch B-1 Alt" sheetId="78" state="hidden" r:id="rId6"/>
    <sheet name="Sch AA" sheetId="53" state="hidden" r:id="rId7"/>
    <sheet name="AA Attachment" sheetId="62" state="hidden" r:id="rId8"/>
    <sheet name="Sch AA-1" sheetId="52" state="hidden" r:id="rId9"/>
    <sheet name="Sch AA Modified" sheetId="79" r:id="rId10"/>
    <sheet name="Sch AA-1 Modified" sheetId="80" r:id="rId11"/>
    <sheet name="Sch BB-5" sheetId="64" r:id="rId12"/>
    <sheet name="Sch BB-6" sheetId="66" r:id="rId13"/>
    <sheet name="Sch BB-7" sheetId="48" r:id="rId14"/>
    <sheet name="Sch BB-8" sheetId="47" r:id="rId15"/>
    <sheet name="Sch BB-9" sheetId="46" r:id="rId16"/>
    <sheet name="Sch BB-10" sheetId="45" r:id="rId17"/>
    <sheet name="Sch BB-11" sheetId="44" r:id="rId18"/>
    <sheet name="Sch BB-12" sheetId="43" r:id="rId19"/>
    <sheet name="Sch BB-13" sheetId="42" r:id="rId20"/>
    <sheet name="Sch BB-14" sheetId="41" r:id="rId21"/>
    <sheet name="Sch BB-14A" sheetId="40" r:id="rId22"/>
    <sheet name="SchCC Debt Svc FUND" sheetId="38" r:id="rId23"/>
    <sheet name="SchC-1 Debt Schdl" sheetId="37" r:id="rId24"/>
    <sheet name="Sch J-1" sheetId="36" r:id="rId25"/>
    <sheet name="Sch J-2" sheetId="35" r:id="rId26"/>
    <sheet name="Sch T" sheetId="33" r:id="rId27"/>
    <sheet name="Form 30" sheetId="57" state="hidden" r:id="rId28"/>
    <sheet name="Sch 31" sheetId="74" r:id="rId29"/>
    <sheet name="Sch 32" sheetId="75" r:id="rId30"/>
    <sheet name="Checklist" sheetId="81" state="hidden" r:id="rId31"/>
    <sheet name="Form 5 (BB)" sheetId="51" state="hidden" r:id="rId32"/>
    <sheet name="Form 6 (BB)" sheetId="50" state="hidden" r:id="rId33"/>
    <sheet name="Form 6A (BB)" sheetId="49" state="hidden" r:id="rId34"/>
  </sheets>
  <definedNames>
    <definedName name="OLE_LINK3" localSheetId="1">'Sch 1'!#REF!</definedName>
    <definedName name="_xlnm.Print_Area" localSheetId="30">Checklist!$A$1:$M$188</definedName>
    <definedName name="_xlnm.Print_Area" localSheetId="0">'Form 1'!$A$1:$K$61</definedName>
    <definedName name="_xlnm.Print_Area" localSheetId="4">'Form 2 (B-1)Alt'!$A$1:$O$59</definedName>
    <definedName name="_xlnm.Print_Area" localSheetId="1">'Sch 1'!$A$1:$I$55</definedName>
    <definedName name="_xlnm.Print_Area" localSheetId="28">'Sch 31'!$A$1:$G$63</definedName>
    <definedName name="_xlnm.Print_Area" localSheetId="29">'Sch 32'!$A$1:$K$61</definedName>
    <definedName name="_xlnm.Print_Area" localSheetId="9">'Sch AA Modified'!$A$1:$I$36</definedName>
    <definedName name="_xlnm.Print_Area" localSheetId="8">'Sch AA-1'!$A$1:$G$52</definedName>
    <definedName name="_xlnm.Print_Area" localSheetId="10">'Sch AA-1 Modified'!$A$1:$I$39</definedName>
    <definedName name="_xlnm.Print_Area" localSheetId="3">'Sch B-1'!$A$1:$N$67</definedName>
    <definedName name="_xlnm.Print_Area" localSheetId="5">'Sch B-1 Alt'!$A$1:$O$68</definedName>
    <definedName name="_xlnm.Print_Area" localSheetId="16">'Sch BB-10'!$A$1:$H$48</definedName>
    <definedName name="_xlnm.Print_Area" localSheetId="18">'Sch BB-12'!$A$1:$H$67</definedName>
    <definedName name="_xlnm.Print_Area" localSheetId="19">'Sch BB-13'!$A$1:$H$27</definedName>
    <definedName name="_xlnm.Print_Area" localSheetId="20">'Sch BB-14'!$A$1:$H$60</definedName>
    <definedName name="_xlnm.Print_Area" localSheetId="21">'Sch BB-14A'!$A$1:$H$21</definedName>
    <definedName name="_xlnm.Print_Area" localSheetId="11">'Sch BB-5'!$A$1:$G$57</definedName>
    <definedName name="_xlnm.Print_Area" localSheetId="12">'Sch BB-6'!$A$1:$G$25</definedName>
    <definedName name="_xlnm.Print_Area" localSheetId="13">'Sch BB-7'!$A$1:$H$69</definedName>
    <definedName name="_xlnm.Print_Area" localSheetId="14">'Sch BB-8'!$A$1:$H$69</definedName>
    <definedName name="_xlnm.Print_Area" localSheetId="15">'Sch BB-9'!$A$1:$H$69</definedName>
    <definedName name="_xlnm.Print_Area" localSheetId="24">'Sch J-1'!$A$1:$H$44</definedName>
    <definedName name="_xlnm.Print_Area" localSheetId="25">'Sch J-2'!$A$1:$H$44</definedName>
    <definedName name="_xlnm.Print_Area" localSheetId="26">'Sch T'!$A$1:$I$53</definedName>
    <definedName name="_xlnm.Print_Area" localSheetId="23">'SchC-1 Debt Schdl'!$A$1:$N$46</definedName>
    <definedName name="_xlnm.Print_Area" localSheetId="22">'SchCC Debt Svc FUND'!$A$1:$H$43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1" l="1"/>
  <c r="C15" i="61"/>
  <c r="C16" i="61"/>
  <c r="C14" i="61"/>
  <c r="I25" i="61"/>
  <c r="F25" i="61"/>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D35" i="79"/>
  <c r="F35" i="79"/>
  <c r="G35" i="79"/>
  <c r="D34" i="79"/>
  <c r="E34" i="79"/>
  <c r="F34" i="79"/>
  <c r="G34" i="79"/>
  <c r="D17" i="79"/>
  <c r="F17" i="79"/>
  <c r="G17" i="79"/>
  <c r="H17" i="79"/>
  <c r="I33" i="79"/>
  <c r="I32" i="79"/>
  <c r="I31" i="79"/>
  <c r="I30" i="79"/>
  <c r="I29" i="79"/>
  <c r="I28" i="79"/>
  <c r="I27" i="79"/>
  <c r="I26" i="79"/>
  <c r="I25" i="79"/>
  <c r="I24" i="79"/>
  <c r="I23" i="79"/>
  <c r="I21" i="79"/>
  <c r="I20" i="79"/>
  <c r="I19" i="79"/>
  <c r="I12" i="79"/>
  <c r="I14" i="79"/>
  <c r="I15" i="79"/>
  <c r="I11" i="79"/>
  <c r="B3" i="79"/>
  <c r="D37" i="80"/>
  <c r="E37" i="80"/>
  <c r="F37" i="80"/>
  <c r="G37" i="80"/>
  <c r="H37" i="80"/>
  <c r="I36" i="80"/>
  <c r="I35" i="80"/>
  <c r="I34" i="80"/>
  <c r="I33" i="80"/>
  <c r="I32" i="80"/>
  <c r="I31" i="80"/>
  <c r="I30" i="80"/>
  <c r="I29" i="80"/>
  <c r="I28" i="80"/>
  <c r="I27" i="80"/>
  <c r="I26" i="80"/>
  <c r="I25" i="80"/>
  <c r="I37" i="80" s="1"/>
  <c r="I24" i="80"/>
  <c r="I23" i="80"/>
  <c r="I22" i="80"/>
  <c r="D19" i="80"/>
  <c r="D38" i="80" s="1"/>
  <c r="I8" i="80"/>
  <c r="I9" i="80"/>
  <c r="I10" i="80"/>
  <c r="I11" i="80"/>
  <c r="I12" i="80"/>
  <c r="I13" i="80"/>
  <c r="I14" i="80"/>
  <c r="B3" i="80"/>
  <c r="E56" i="64"/>
  <c r="F56" i="64"/>
  <c r="G56" i="64"/>
  <c r="D56" i="64"/>
  <c r="E48" i="64"/>
  <c r="E57" i="64" s="1"/>
  <c r="F48" i="64"/>
  <c r="F57" i="64" s="1"/>
  <c r="D48" i="64"/>
  <c r="E29" i="64"/>
  <c r="F29" i="64"/>
  <c r="G29" i="64"/>
  <c r="D29" i="64"/>
  <c r="C3" i="64"/>
  <c r="C3" i="66"/>
  <c r="D3" i="48"/>
  <c r="D3" i="47"/>
  <c r="E69" i="46"/>
  <c r="D3" i="46"/>
  <c r="D3" i="45"/>
  <c r="F69" i="44"/>
  <c r="G69" i="44"/>
  <c r="H69" i="44"/>
  <c r="F39" i="44"/>
  <c r="G39" i="44"/>
  <c r="H39" i="44"/>
  <c r="E69" i="44"/>
  <c r="D3" i="44"/>
  <c r="D3" i="43"/>
  <c r="D3" i="42"/>
  <c r="D3" i="41"/>
  <c r="G59" i="41"/>
  <c r="H58" i="41"/>
  <c r="H59" i="41" s="1"/>
  <c r="G58" i="41"/>
  <c r="F58" i="41"/>
  <c r="F59" i="41" s="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N7"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D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G14" i="66" s="1"/>
  <c r="E20" i="79"/>
  <c r="H43" i="38" l="1"/>
  <c r="C37" i="80"/>
  <c r="C19" i="80"/>
  <c r="I7" i="80"/>
  <c r="E19" i="79"/>
  <c r="H19" i="79"/>
  <c r="E21" i="79"/>
  <c r="H21" i="79"/>
  <c r="E22" i="79"/>
  <c r="H22" i="79"/>
  <c r="C34" i="79"/>
  <c r="I22" i="79" l="1"/>
  <c r="I34" i="79" s="1"/>
  <c r="H34" i="79"/>
  <c r="H35" i="79" s="1"/>
  <c r="C38" i="80"/>
  <c r="I49" i="75" l="1"/>
  <c r="G49" i="75"/>
  <c r="F49" i="75"/>
  <c r="G35" i="64"/>
  <c r="G42" i="64"/>
  <c r="G41" i="64"/>
  <c r="G40" i="64"/>
  <c r="I30" i="33"/>
  <c r="N22" i="37"/>
  <c r="N12" i="37" s="1"/>
  <c r="N23" i="37"/>
  <c r="N24" i="37"/>
  <c r="N25" i="37"/>
  <c r="N26" i="37"/>
  <c r="N27" i="37"/>
  <c r="N28" i="37"/>
  <c r="N29" i="37"/>
  <c r="N30" i="37"/>
  <c r="N31" i="37"/>
  <c r="N32" i="37"/>
  <c r="N33" i="37"/>
  <c r="N34" i="37"/>
  <c r="N35" i="37"/>
  <c r="N21" i="37"/>
  <c r="E19" i="40"/>
  <c r="E59" i="41"/>
  <c r="E58" i="43"/>
  <c r="E67" i="43" s="1"/>
  <c r="F58" i="43"/>
  <c r="G58" i="43"/>
  <c r="H58" i="43"/>
  <c r="E66" i="43"/>
  <c r="F66" i="43"/>
  <c r="G66" i="43"/>
  <c r="H66" i="43"/>
  <c r="E18" i="41"/>
  <c r="H26" i="42"/>
  <c r="G26" i="42"/>
  <c r="F26" i="42"/>
  <c r="F27" i="42" s="1"/>
  <c r="E26" i="42"/>
  <c r="H18" i="42"/>
  <c r="G18" i="42"/>
  <c r="F18" i="42"/>
  <c r="E18" i="42"/>
  <c r="H50" i="43"/>
  <c r="G50" i="43"/>
  <c r="F50" i="43"/>
  <c r="E50" i="43"/>
  <c r="H42" i="43"/>
  <c r="G42" i="43"/>
  <c r="F42" i="43"/>
  <c r="E42" i="43"/>
  <c r="H34" i="43"/>
  <c r="G34" i="43"/>
  <c r="F34" i="43"/>
  <c r="E34" i="43"/>
  <c r="H26" i="43"/>
  <c r="G26" i="43"/>
  <c r="F26" i="43"/>
  <c r="E26" i="43"/>
  <c r="F18" i="43"/>
  <c r="G18" i="43"/>
  <c r="H18" i="43"/>
  <c r="E18" i="43"/>
  <c r="N11" i="37" l="1"/>
  <c r="F67" i="43"/>
  <c r="F60" i="41" s="1"/>
  <c r="G67" i="43"/>
  <c r="G60" i="41" s="1"/>
  <c r="G27" i="42"/>
  <c r="E27" i="42"/>
  <c r="E60" i="41" s="1"/>
  <c r="N45" i="37"/>
  <c r="N8" i="37"/>
  <c r="H13" i="40"/>
  <c r="E53" i="33"/>
  <c r="F16" i="80"/>
  <c r="H27" i="42"/>
  <c r="H67" i="43"/>
  <c r="F19" i="80" l="1"/>
  <c r="F38" i="80" s="1"/>
  <c r="I16" i="80"/>
  <c r="N17" i="37"/>
  <c r="N46" i="37"/>
  <c r="H12" i="40"/>
  <c r="E15" i="80" s="1"/>
  <c r="H60" i="41"/>
  <c r="I15" i="80" l="1"/>
  <c r="E19" i="80"/>
  <c r="E38" i="80" s="1"/>
  <c r="E39" i="44"/>
  <c r="F48" i="45"/>
  <c r="G48" i="45"/>
  <c r="H48" i="45"/>
  <c r="E48" i="45"/>
  <c r="F39" i="45"/>
  <c r="G39" i="45"/>
  <c r="H39" i="45"/>
  <c r="E39" i="45"/>
  <c r="H69" i="46"/>
  <c r="G69" i="46"/>
  <c r="F69" i="46"/>
  <c r="F39" i="46"/>
  <c r="G39" i="46"/>
  <c r="H39" i="46"/>
  <c r="E39" i="46"/>
  <c r="F69" i="47"/>
  <c r="G69" i="47"/>
  <c r="H69" i="47"/>
  <c r="E69" i="47"/>
  <c r="F39" i="47"/>
  <c r="G39" i="47"/>
  <c r="H39" i="47"/>
  <c r="E39" i="47"/>
  <c r="F69" i="48"/>
  <c r="G69" i="48"/>
  <c r="H69" i="48"/>
  <c r="E69" i="48"/>
  <c r="F39" i="48"/>
  <c r="G39" i="48"/>
  <c r="H39" i="48"/>
  <c r="E39" i="48"/>
  <c r="E20" i="66"/>
  <c r="F20" i="66"/>
  <c r="G20" i="66"/>
  <c r="D20" i="66"/>
  <c r="E24" i="66"/>
  <c r="E26" i="66" s="1"/>
  <c r="F24" i="66"/>
  <c r="F25" i="66" s="1"/>
  <c r="G24" i="66"/>
  <c r="D24" i="66"/>
  <c r="E25" i="66"/>
  <c r="D11" i="79"/>
  <c r="B9" i="77"/>
  <c r="N25" i="77"/>
  <c r="N33" i="77" s="1"/>
  <c r="J25" i="77"/>
  <c r="F25" i="77"/>
  <c r="D14" i="79" l="1"/>
  <c r="D57" i="64"/>
  <c r="D25" i="66" s="1"/>
  <c r="C16" i="79"/>
  <c r="I16" i="79" s="1"/>
  <c r="H11" i="40"/>
  <c r="H14" i="40" s="1"/>
  <c r="E11" i="40"/>
  <c r="E15" i="40" s="1"/>
  <c r="E20" i="40" s="1"/>
  <c r="G11" i="40"/>
  <c r="G15" i="40" s="1"/>
  <c r="F11" i="40"/>
  <c r="F15" i="40" s="1"/>
  <c r="F18" i="40" s="1"/>
  <c r="F19" i="40" s="1"/>
  <c r="N23" i="77"/>
  <c r="J23" i="77"/>
  <c r="F23" i="77"/>
  <c r="L40" i="77"/>
  <c r="L41" i="77" s="1"/>
  <c r="F14" i="77"/>
  <c r="J14" i="77"/>
  <c r="N14" i="77"/>
  <c r="L57" i="77"/>
  <c r="L49" i="77"/>
  <c r="J33" i="77"/>
  <c r="F33" i="77"/>
  <c r="F39" i="77"/>
  <c r="G6" i="35"/>
  <c r="G6" i="36"/>
  <c r="G6" i="38"/>
  <c r="G6" i="40"/>
  <c r="G6" i="41"/>
  <c r="G6" i="42"/>
  <c r="G6" i="43"/>
  <c r="G6" i="44"/>
  <c r="G6" i="45"/>
  <c r="G6" i="46"/>
  <c r="G6" i="47"/>
  <c r="G6" i="48"/>
  <c r="F6" i="66"/>
  <c r="F9" i="35"/>
  <c r="F9" i="36"/>
  <c r="F9" i="40"/>
  <c r="F9" i="38" s="1"/>
  <c r="F9" i="41"/>
  <c r="F9" i="42"/>
  <c r="F9" i="43"/>
  <c r="F9" i="44"/>
  <c r="F9" i="45"/>
  <c r="F9" i="46"/>
  <c r="F9" i="47"/>
  <c r="F9" i="48"/>
  <c r="E9" i="66"/>
  <c r="E9" i="35"/>
  <c r="E9" i="36"/>
  <c r="E9" i="38"/>
  <c r="E9" i="40"/>
  <c r="E9" i="41"/>
  <c r="E9" i="42"/>
  <c r="E9" i="43"/>
  <c r="E9" i="44"/>
  <c r="E9" i="45"/>
  <c r="E9" i="46"/>
  <c r="E9" i="47"/>
  <c r="E9" i="48"/>
  <c r="F6" i="64"/>
  <c r="E9" i="64"/>
  <c r="D9" i="64"/>
  <c r="J45" i="57"/>
  <c r="O67" i="78"/>
  <c r="I70" i="62"/>
  <c r="D9" i="66"/>
  <c r="F15" i="78"/>
  <c r="F20" i="78"/>
  <c r="F28" i="78"/>
  <c r="O29" i="78"/>
  <c r="L9" i="81"/>
  <c r="M12" i="78"/>
  <c r="B62" i="78"/>
  <c r="H12" i="78"/>
  <c r="O4" i="78"/>
  <c r="J4" i="78"/>
  <c r="F4" i="78"/>
  <c r="M37" i="78"/>
  <c r="O15" i="78"/>
  <c r="O20" i="78"/>
  <c r="O28" i="78"/>
  <c r="M33" i="78"/>
  <c r="J15" i="78"/>
  <c r="J20" i="78"/>
  <c r="J28" i="78"/>
  <c r="D12" i="78"/>
  <c r="B55" i="54"/>
  <c r="O59" i="60"/>
  <c r="M4" i="60"/>
  <c r="A57" i="60"/>
  <c r="H4" i="60"/>
  <c r="D4" i="60"/>
  <c r="N5" i="54"/>
  <c r="A59" i="54"/>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C7" i="33" s="1"/>
  <c r="D7" i="33" s="1"/>
  <c r="E7" i="33" s="1"/>
  <c r="G7" i="33" s="1"/>
  <c r="H7" i="33" s="1"/>
  <c r="I7" i="33" s="1"/>
  <c r="O22" i="60"/>
  <c r="M24" i="60"/>
  <c r="M26" i="60"/>
  <c r="O31" i="60"/>
  <c r="O39" i="60"/>
  <c r="O30" i="78"/>
  <c r="M32" i="78"/>
  <c r="M34" i="78"/>
  <c r="O39" i="78"/>
  <c r="O47" i="78"/>
  <c r="O62" i="78"/>
  <c r="J50" i="78"/>
  <c r="J42" i="60"/>
  <c r="O54" i="60"/>
  <c r="B54" i="60"/>
  <c r="B24" i="60"/>
  <c r="B32" i="78"/>
  <c r="B28" i="54"/>
  <c r="F20" i="40" l="1"/>
  <c r="F21" i="40" s="1"/>
  <c r="F26" i="66"/>
  <c r="C17" i="79"/>
  <c r="C35" i="79" s="1"/>
  <c r="E21" i="40"/>
  <c r="L43" i="77"/>
  <c r="G32" i="64"/>
  <c r="G48" i="64" s="1"/>
  <c r="G57" i="64" s="1"/>
  <c r="G18" i="40"/>
  <c r="G19" i="40" s="1"/>
  <c r="G20" i="40" s="1"/>
  <c r="G21" i="40" s="1"/>
  <c r="E13" i="79" l="1"/>
  <c r="C13" i="61"/>
  <c r="N59" i="77"/>
  <c r="C25" i="61" s="1"/>
  <c r="G25" i="66"/>
  <c r="H15" i="40"/>
  <c r="G17" i="80"/>
  <c r="I17" i="80" l="1"/>
  <c r="G19" i="80"/>
  <c r="G38" i="80" s="1"/>
  <c r="E17" i="79"/>
  <c r="E35" i="79" s="1"/>
  <c r="I13" i="79"/>
  <c r="I17" i="79" s="1"/>
  <c r="I35" i="79" s="1"/>
  <c r="I36" i="79" s="1"/>
  <c r="H18" i="40"/>
  <c r="H19" i="40" s="1"/>
  <c r="H20" i="40" s="1"/>
  <c r="H21" i="40" s="1"/>
  <c r="H18" i="80" l="1"/>
  <c r="H19" i="80" l="1"/>
  <c r="H38" i="80" s="1"/>
  <c r="I18" i="80"/>
  <c r="I19" i="80" s="1"/>
  <c r="I38" i="80" s="1"/>
  <c r="I39"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39"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40"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69"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sharedStrings.xml><?xml version="1.0" encoding="utf-8"?>
<sst xmlns="http://schemas.openxmlformats.org/spreadsheetml/2006/main" count="2295" uniqueCount="1053">
  <si>
    <t>ENROLLMENT AND BASIC SUPPORT GUARANTEE INFORMATION</t>
  </si>
  <si>
    <t>ESTIMATED</t>
  </si>
  <si>
    <t>ACTUAL YEAR</t>
  </si>
  <si>
    <t>YEAR</t>
  </si>
  <si>
    <t>Pre-kindergarten</t>
  </si>
  <si>
    <t>(NRS 388.490)</t>
  </si>
  <si>
    <t>x .6 =</t>
  </si>
  <si>
    <t>Kindergarten</t>
  </si>
  <si>
    <t>Elementary</t>
  </si>
  <si>
    <t>Secondary</t>
  </si>
  <si>
    <t>Ungraded</t>
  </si>
  <si>
    <r>
      <t>Deduct</t>
    </r>
    <r>
      <rPr>
        <sz val="9"/>
        <rFont val="Arial"/>
        <family val="2"/>
      </rPr>
      <t xml:space="preserve"> students transported into</t>
    </r>
  </si>
  <si>
    <t>Nevada from out-of-state</t>
  </si>
  <si>
    <r>
      <t>Add</t>
    </r>
    <r>
      <rPr>
        <sz val="9"/>
        <rFont val="Arial"/>
        <family val="2"/>
      </rPr>
      <t xml:space="preserve"> students transported to</t>
    </r>
  </si>
  <si>
    <t>another state</t>
  </si>
  <si>
    <t>$</t>
  </si>
  <si>
    <t>Total basic support for enrollees (Line 9 time Line 10)</t>
  </si>
  <si>
    <t>Estimated number of special education program units</t>
  </si>
  <si>
    <t>X</t>
  </si>
  <si>
    <t>amount per unit</t>
  </si>
  <si>
    <t>TOTAL BASIC SUPPORT GUARANTEE (Line 11 + Line 12)</t>
  </si>
  <si>
    <t>LESS LOCAL FUNDS AVAILABLE:</t>
  </si>
  <si>
    <t>Estimated REGULAR Adult High School Diploma Program Revenue</t>
  </si>
  <si>
    <t>Indicate fund to be used:  (  )  General or (  )  Special Revenue</t>
  </si>
  <si>
    <t>Estimated PRISON Adult High School Diploma Program Revenue</t>
  </si>
  <si>
    <t>Other anticipated DSA revenue (describe):</t>
  </si>
  <si>
    <t>Schedule B-1, Page</t>
  </si>
  <si>
    <t xml:space="preserve">of </t>
  </si>
  <si>
    <t>1.</t>
  </si>
  <si>
    <t>3.</t>
  </si>
  <si>
    <t>4.</t>
  </si>
  <si>
    <t>5.</t>
  </si>
  <si>
    <t>(1)</t>
  </si>
  <si>
    <t>(2)</t>
  </si>
  <si>
    <t>(3)</t>
  </si>
  <si>
    <t>(4)</t>
  </si>
  <si>
    <t>(5)</t>
  </si>
  <si>
    <t>(6)</t>
  </si>
  <si>
    <t>(7)</t>
  </si>
  <si>
    <t>(8)</t>
  </si>
  <si>
    <t>TAX RATE</t>
  </si>
  <si>
    <t>FUND</t>
  </si>
  <si>
    <t>T R A N S F E R S   I N</t>
  </si>
  <si>
    <t>T R A N S F E R S   O U T</t>
  </si>
  <si>
    <t>FUND TYPE</t>
  </si>
  <si>
    <t>FROM FUND</t>
  </si>
  <si>
    <t>PAGE</t>
  </si>
  <si>
    <t>AMOUNT</t>
  </si>
  <si>
    <t>TO FUND</t>
  </si>
  <si>
    <t>GENERAL FUND</t>
  </si>
  <si>
    <t>SUBTOTAL</t>
  </si>
  <si>
    <t>SPECIAL REVENUE FUNDS</t>
  </si>
  <si>
    <t>School District</t>
  </si>
  <si>
    <t>A.</t>
  </si>
  <si>
    <t>CASH FLOWS FROM OPERATING ACTIVIES: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</si>
  <si>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</si>
  <si>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</si>
  <si>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</si>
  <si>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</si>
  <si>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</si>
  <si>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</si>
  <si>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</si>
  <si>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</si>
  <si>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</si>
  <si>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</si>
  <si>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</si>
  <si>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</si>
  <si>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</si>
  <si>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</si>
  <si>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</si>
  <si>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Enterprise Fund</t>
  </si>
  <si>
    <t>PROGRAM FUNCTION OBJECT</t>
  </si>
  <si>
    <t>Operating Revenue</t>
  </si>
  <si>
    <t>Local Sources</t>
  </si>
  <si>
    <t>1600</t>
  </si>
  <si>
    <t>Food Service Revenues</t>
  </si>
  <si>
    <t>( A )</t>
  </si>
  <si>
    <t>Total Operating Revenue</t>
  </si>
  <si>
    <t>100</t>
  </si>
  <si>
    <t>Salaries</t>
  </si>
  <si>
    <t>200</t>
  </si>
  <si>
    <t>Benefits</t>
  </si>
  <si>
    <t>300-500</t>
  </si>
  <si>
    <t>Purchased Services</t>
  </si>
  <si>
    <t>600</t>
  </si>
  <si>
    <t>Supplies</t>
  </si>
  <si>
    <t>800</t>
  </si>
  <si>
    <t>Other</t>
  </si>
  <si>
    <t>700</t>
  </si>
  <si>
    <t>Depreciation - Amortization</t>
  </si>
  <si>
    <t>( B )</t>
  </si>
  <si>
    <t>Total Operating Expenses</t>
  </si>
  <si>
    <t>Operating Income (Loss)</t>
  </si>
  <si>
    <t>Nonoperating Revenue</t>
  </si>
  <si>
    <t>1500</t>
  </si>
  <si>
    <t>Interest earned</t>
  </si>
  <si>
    <t>Subsidies</t>
  </si>
  <si>
    <t>4000</t>
  </si>
  <si>
    <t>Federal Sources</t>
  </si>
  <si>
    <t>4558</t>
  </si>
  <si>
    <t>( C )</t>
  </si>
  <si>
    <t>Total Nonoperating Revenue</t>
  </si>
  <si>
    <t>Nonoperating Expense</t>
  </si>
  <si>
    <t>Interest Expense</t>
  </si>
  <si>
    <t>Other Expense</t>
  </si>
  <si>
    <t>( D )</t>
  </si>
  <si>
    <t>Total Nonoperating Expense</t>
  </si>
  <si>
    <t>5300</t>
  </si>
  <si>
    <t>From Other Funds</t>
  </si>
  <si>
    <t>To Other Funds</t>
  </si>
  <si>
    <t>( E )</t>
  </si>
  <si>
    <t>Net Operating Transfers</t>
  </si>
  <si>
    <t>( F )</t>
  </si>
  <si>
    <t>Net Income</t>
  </si>
  <si>
    <t>Retained Earnings</t>
  </si>
  <si>
    <t xml:space="preserve">FINAL </t>
  </si>
  <si>
    <t>NAME OF BOND OR LOAN</t>
  </si>
  <si>
    <t>BALANCE</t>
  </si>
  <si>
    <t>RATE</t>
  </si>
  <si>
    <t>TOTAL</t>
  </si>
  <si>
    <t>TOTAL ALL DEBT SERVICE</t>
  </si>
  <si>
    <t>SCHEDULE C-1 INDEBTEDNESS</t>
  </si>
  <si>
    <t>COMBINED BONDS</t>
  </si>
  <si>
    <t>1110</t>
  </si>
  <si>
    <t>Property Taxes</t>
  </si>
  <si>
    <t>1190</t>
  </si>
  <si>
    <t>Other Resources:</t>
  </si>
  <si>
    <t>Subtotal</t>
  </si>
  <si>
    <t>Opening Fund Balance</t>
  </si>
  <si>
    <t>Subtotal - Combined Bonds</t>
  </si>
  <si>
    <t>MEDIUM-TERM FINANCING</t>
  </si>
  <si>
    <t>Subtotal - Loans</t>
  </si>
  <si>
    <t>TOTAL AVAILABLE FINANCING</t>
  </si>
  <si>
    <t>FUND EXPENDITURES</t>
  </si>
  <si>
    <t>Principal</t>
  </si>
  <si>
    <t>Interest</t>
  </si>
  <si>
    <t>Subtotal - MTF</t>
  </si>
  <si>
    <t>Debt Service Fund</t>
  </si>
  <si>
    <t>Schedule CC</t>
  </si>
  <si>
    <r>
      <t>Reserves (</t>
    </r>
    <r>
      <rPr>
        <sz val="10"/>
        <rFont val="Arial"/>
        <family val="2"/>
      </rPr>
      <t>Include Unappropriated Balance</t>
    </r>
    <r>
      <rPr>
        <sz val="11"/>
        <rFont val="Arial"/>
        <family val="2"/>
      </rPr>
      <t>)</t>
    </r>
  </si>
  <si>
    <t>4900</t>
  </si>
  <si>
    <t>300/400/500  Purchased Services</t>
  </si>
  <si>
    <t>Property</t>
  </si>
  <si>
    <t>TOTAL ENDING FUND BALANCE</t>
  </si>
  <si>
    <t>TOTAL APPLICATIONS</t>
  </si>
  <si>
    <t>Fund - Expenditures by Program, Function, and Object</t>
  </si>
  <si>
    <r>
      <t>Contingency</t>
    </r>
    <r>
      <rPr>
        <sz val="11"/>
        <rFont val="Arial"/>
        <family val="2"/>
      </rPr>
      <t xml:space="preserve"> (not to exceed 3% of Total Expenditures)</t>
    </r>
  </si>
  <si>
    <t>4200</t>
  </si>
  <si>
    <t>Site Improvement</t>
  </si>
  <si>
    <t>4200  SUBTOTAL</t>
  </si>
  <si>
    <t>4300</t>
  </si>
  <si>
    <t>Architecture/Engineering</t>
  </si>
  <si>
    <t>4300  SUBTOTAL</t>
  </si>
  <si>
    <t>4500</t>
  </si>
  <si>
    <t>4500  SUBTOTAL</t>
  </si>
  <si>
    <t>4600</t>
  </si>
  <si>
    <t>Building Improvement</t>
  </si>
  <si>
    <t>4600  SUBTOTAL</t>
  </si>
  <si>
    <t>2600</t>
  </si>
  <si>
    <t>Operating/Maintenance Plant Service</t>
  </si>
  <si>
    <t>2600  SUBTOTAL</t>
  </si>
  <si>
    <t>2700</t>
  </si>
  <si>
    <t>Student Transportation</t>
  </si>
  <si>
    <t>2700  SUBTOTAL</t>
  </si>
  <si>
    <t>4100</t>
  </si>
  <si>
    <t>Land Acquisition</t>
  </si>
  <si>
    <t>4100  SUBTOTAL</t>
  </si>
  <si>
    <t>2100  SUBTOTAL</t>
  </si>
  <si>
    <t>2200</t>
  </si>
  <si>
    <t>Instruction Staff Support</t>
  </si>
  <si>
    <t>2200  SUBTOTAL</t>
  </si>
  <si>
    <t>2300</t>
  </si>
  <si>
    <t>General Administration</t>
  </si>
  <si>
    <t>2300  SUBTOTAL</t>
  </si>
  <si>
    <t>2400</t>
  </si>
  <si>
    <t>School Administration</t>
  </si>
  <si>
    <t>2400  SUBTOTAL</t>
  </si>
  <si>
    <t>2500  SUBTOTAL</t>
  </si>
  <si>
    <t>1000</t>
  </si>
  <si>
    <t>Instruction</t>
  </si>
  <si>
    <t>COMMUNITY SERVICE PROGRAMS</t>
  </si>
  <si>
    <t>3300</t>
  </si>
  <si>
    <t>Community Service Operations</t>
  </si>
  <si>
    <t>910</t>
  </si>
  <si>
    <t>REGULAR PROGRAMS</t>
  </si>
  <si>
    <t>100 TOTAL REGULAR PROGRAMS</t>
  </si>
  <si>
    <t>SPECIAL PROGRAMS</t>
  </si>
  <si>
    <t>5000</t>
  </si>
  <si>
    <t>OTHER SOURCES OF FUNDS</t>
  </si>
  <si>
    <t>5100</t>
  </si>
  <si>
    <t>Sale or Loss of Fixed Assets</t>
  </si>
  <si>
    <t>Transfers from Other Funds</t>
  </si>
  <si>
    <t>5400</t>
  </si>
  <si>
    <t>Sale of Bonds</t>
  </si>
  <si>
    <t>TOTAL OTHER SOURCES</t>
  </si>
  <si>
    <t>OPENING FUND BALANCE</t>
  </si>
  <si>
    <t>Reserved Opening Balance</t>
  </si>
  <si>
    <t>Unreserved Opening Balance</t>
  </si>
  <si>
    <t>TOTAL OPENING FUND BALANCE</t>
  </si>
  <si>
    <t>Prior Period Adjustments</t>
  </si>
  <si>
    <t>Residual Equity Transfers</t>
  </si>
  <si>
    <t>TOTAL ALL RESOURCES</t>
  </si>
  <si>
    <t>Fund - Budgeted Resources</t>
  </si>
  <si>
    <t>Schedule BB, Page _____of _____</t>
  </si>
  <si>
    <t>REVENUE</t>
  </si>
  <si>
    <t>FEDERAL SOURCES</t>
  </si>
  <si>
    <t>Unrestricted - State Agency</t>
  </si>
  <si>
    <t>4210</t>
  </si>
  <si>
    <t>Forest Reserve</t>
  </si>
  <si>
    <t>4290</t>
  </si>
  <si>
    <t>Restricted - Direct</t>
  </si>
  <si>
    <t>4321</t>
  </si>
  <si>
    <t>Johnson O'Malley Program</t>
  </si>
  <si>
    <t>4322</t>
  </si>
  <si>
    <t>Indian Education Program</t>
  </si>
  <si>
    <t>Restricted - State Agency</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</si>
  <si>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</si>
  <si>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</si>
  <si>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</si>
  <si>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</si>
  <si>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</si>
  <si>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</si>
  <si>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</si>
  <si>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</si>
  <si>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</si>
  <si>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</si>
  <si>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</si>
  <si>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</si>
  <si>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</si>
  <si>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</si>
  <si>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</si>
  <si>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</si>
  <si>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</si>
  <si>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</si>
  <si>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</si>
  <si>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</si>
  <si>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</si>
  <si>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</si>
  <si>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</si>
  <si>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</si>
  <si>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</si>
  <si>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</si>
  <si>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</si>
  <si>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</si>
  <si>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</si>
  <si>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Adult Education</t>
  </si>
  <si>
    <t>4612</t>
  </si>
  <si>
    <t>National Energy PL 95-619</t>
  </si>
  <si>
    <t>46XX</t>
  </si>
  <si>
    <t>Other Restricted - State</t>
  </si>
  <si>
    <t>4800</t>
  </si>
  <si>
    <t>Revenue in Lieu of Taxes</t>
  </si>
  <si>
    <t>4810</t>
  </si>
  <si>
    <t>Impact Aid</t>
  </si>
  <si>
    <t>Revenue for-on behalf of LEA</t>
  </si>
  <si>
    <t>TOTAL FEDERAL SOURCES</t>
  </si>
  <si>
    <t>LOCAL SOURCES</t>
  </si>
  <si>
    <t>1100</t>
  </si>
  <si>
    <t>Taxes</t>
  </si>
  <si>
    <t>1111</t>
  </si>
  <si>
    <t>Net Proceed of Mines</t>
  </si>
  <si>
    <t>1120</t>
  </si>
  <si>
    <t>School Support Taxes</t>
  </si>
  <si>
    <t>1130</t>
  </si>
  <si>
    <t>Franchise Taxes</t>
  </si>
  <si>
    <t>1140</t>
  </si>
  <si>
    <t>Governmental Services Tax</t>
  </si>
  <si>
    <t>1200</t>
  </si>
  <si>
    <t>1300</t>
  </si>
  <si>
    <t>Tuition</t>
  </si>
  <si>
    <t>1310</t>
  </si>
  <si>
    <t>Regular Day School</t>
  </si>
  <si>
    <t>1320</t>
  </si>
  <si>
    <t>Adult Continued Education</t>
  </si>
  <si>
    <t>1330</t>
  </si>
  <si>
    <t>Summer School</t>
  </si>
  <si>
    <t>1400</t>
  </si>
  <si>
    <t>Transportation Fees</t>
  </si>
  <si>
    <t>1410</t>
  </si>
  <si>
    <t>1420</t>
  </si>
  <si>
    <t>Earnings on Investments</t>
  </si>
  <si>
    <t>Food Service Revenue</t>
  </si>
  <si>
    <t>1610</t>
  </si>
  <si>
    <t>Daily Sales - School Lunch</t>
  </si>
  <si>
    <t>1620</t>
  </si>
  <si>
    <t>Daily Sales - School Breakfast</t>
  </si>
  <si>
    <t>1630</t>
  </si>
  <si>
    <t>Daily Sales - Special Milk</t>
  </si>
  <si>
    <t>1690</t>
  </si>
  <si>
    <t>1700</t>
  </si>
  <si>
    <t>Income from Pupil Activities</t>
  </si>
  <si>
    <t>1800</t>
  </si>
  <si>
    <t>Community Service Activities</t>
  </si>
  <si>
    <t>1900</t>
  </si>
  <si>
    <t>Other Revenues</t>
  </si>
  <si>
    <t>1910</t>
  </si>
  <si>
    <t>1920</t>
  </si>
  <si>
    <t>Donations</t>
  </si>
  <si>
    <t>1940/50</t>
  </si>
  <si>
    <t>Services Provided other Governments</t>
  </si>
  <si>
    <t>1990</t>
  </si>
  <si>
    <t>TOTAL LOCAL SOURCES</t>
  </si>
  <si>
    <t>3000</t>
  </si>
  <si>
    <t>REVENUE FROM STATE SOURCES</t>
  </si>
  <si>
    <t>Distributive School Fund</t>
  </si>
  <si>
    <t>3200</t>
  </si>
  <si>
    <t>3800</t>
  </si>
  <si>
    <t>In Lieu of Taxes</t>
  </si>
  <si>
    <t>3900</t>
  </si>
  <si>
    <t>For-on behalf of LEA</t>
  </si>
  <si>
    <t>TOTAL STATE SOURCES</t>
  </si>
  <si>
    <t>(1)                                                                             PROGRAM OR FUNCTION</t>
  </si>
  <si>
    <t xml:space="preserve"> (2)             SALARIES      AND                        WAGES</t>
  </si>
  <si>
    <t>(3)         EMPLOYEE BENEFITS</t>
  </si>
  <si>
    <t>(4)                SERVICES                SUPPLIES               AND                 OTHER</t>
  </si>
  <si>
    <t>(5)                            ENDING              FUND            BALANCE</t>
  </si>
  <si>
    <t>(6)                      TOTAL             FUND REQUIRE-    MENTS</t>
  </si>
  <si>
    <t>Regular</t>
  </si>
  <si>
    <t>Special</t>
  </si>
  <si>
    <t>Other PK-12</t>
  </si>
  <si>
    <t>Nonpublic School</t>
  </si>
  <si>
    <t>Community Services</t>
  </si>
  <si>
    <t>Undistributed Expenditures</t>
  </si>
  <si>
    <t>Facility Acquisition and Construction</t>
  </si>
  <si>
    <t>Fund Transfers</t>
  </si>
  <si>
    <t>Contingency</t>
  </si>
  <si>
    <t>Ending Balance</t>
  </si>
  <si>
    <t>General Subtotal</t>
  </si>
  <si>
    <t>DEBT SERVICE</t>
  </si>
  <si>
    <t>SUBTOTAL APPROPRIATION FUNDS</t>
  </si>
  <si>
    <t>OTHER FUNDS:  (List)</t>
  </si>
  <si>
    <t>Building and Sites</t>
  </si>
  <si>
    <t>Capital Projects</t>
  </si>
  <si>
    <t>Expendable Trust</t>
  </si>
  <si>
    <t>Federal Projects</t>
  </si>
  <si>
    <t>Special Revenue</t>
  </si>
  <si>
    <t>Internal Service</t>
  </si>
  <si>
    <t>Proprietary:</t>
  </si>
  <si>
    <t>Food Service</t>
  </si>
  <si>
    <t xml:space="preserve">Other </t>
  </si>
  <si>
    <t>SUBTOTAL OTHER FUNDS</t>
  </si>
  <si>
    <t>TOTAL ALL FUNDS</t>
  </si>
  <si>
    <t xml:space="preserve"> </t>
  </si>
  <si>
    <t>NET ALL FUNDS</t>
  </si>
  <si>
    <r>
      <t>Less:</t>
    </r>
    <r>
      <rPr>
        <sz val="11"/>
        <rFont val="Arial"/>
        <family val="2"/>
      </rPr>
      <t xml:space="preserve">  Interfund Transfers</t>
    </r>
  </si>
  <si>
    <t>SUMMARY OF PROPERTY TAX BASE</t>
  </si>
  <si>
    <t>(A)</t>
  </si>
  <si>
    <t>Assessed Valuation (excluding</t>
  </si>
  <si>
    <t xml:space="preserve">Net Proceeds of Mines)             </t>
  </si>
  <si>
    <t xml:space="preserve">                                       </t>
  </si>
  <si>
    <t>(B1)</t>
  </si>
  <si>
    <t>(C)</t>
  </si>
  <si>
    <t xml:space="preserve">TOTAL ASSESSED VALUE      </t>
  </si>
  <si>
    <t>OPENING</t>
  </si>
  <si>
    <t>NONPROPERTY</t>
  </si>
  <si>
    <t>PROPERTY</t>
  </si>
  <si>
    <t>TAX</t>
  </si>
  <si>
    <t>TOTAL FUND</t>
  </si>
  <si>
    <t>RESOURCES</t>
  </si>
  <si>
    <t>1000 Local</t>
  </si>
  <si>
    <t>3000 State</t>
  </si>
  <si>
    <t>4000 Federal</t>
  </si>
  <si>
    <t>Other Sources</t>
  </si>
  <si>
    <t>OTHER FUNDS:</t>
  </si>
  <si>
    <t xml:space="preserve">  Food Service</t>
  </si>
  <si>
    <t xml:space="preserve">  Internal Service</t>
  </si>
  <si>
    <t xml:space="preserve">  Other (List)</t>
  </si>
  <si>
    <t>All Funds - Budgeted Resources</t>
  </si>
  <si>
    <t>Nevada Department of Taxation</t>
  </si>
  <si>
    <t>Entity:</t>
  </si>
  <si>
    <t>1550 East College Parkway, Suite 115</t>
  </si>
  <si>
    <t>Carson City, NV  89706-7921</t>
  </si>
  <si>
    <t xml:space="preserve">herewith submits the (TENTATIVE) --- (FINAL) budget for the </t>
  </si>
  <si>
    <t xml:space="preserve">fiscal year ending </t>
  </si>
  <si>
    <t xml:space="preserve">This budget contains </t>
  </si>
  <si>
    <t xml:space="preserve">The property tax rates computed herein are based on preliminary data.  If the final state computed revenue limitation permits, </t>
  </si>
  <si>
    <t xml:space="preserve">the tax rate will be increased by an amount not to exceed </t>
  </si>
  <si>
    <t>lowered.</t>
  </si>
  <si>
    <t>and</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</si>
  <si>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</si>
  <si>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</si>
  <si>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</si>
  <si>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</si>
  <si>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</si>
  <si>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</si>
  <si>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</si>
  <si>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</si>
  <si>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</si>
  <si>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</si>
  <si>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</si>
  <si>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</si>
  <si>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</si>
  <si>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</si>
  <si>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</si>
  <si>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</si>
  <si>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L O B B Y I N G   E X P E N S E   E S T I M A T E</t>
  </si>
  <si>
    <t xml:space="preserve">separate statement of anticipated expenses relating to activities designed to influence the passage </t>
  </si>
  <si>
    <t>or defeat of legislation in an upcoming legislative session.</t>
  </si>
  <si>
    <t>1.  Activity:</t>
  </si>
  <si>
    <t>2.  Funding Source:</t>
  </si>
  <si>
    <t>3.  Transportation</t>
  </si>
  <si>
    <t>5.  Salaries and Wages</t>
  </si>
  <si>
    <t xml:space="preserve">8.  Supplies, equipment &amp; facilities; other personnel and </t>
  </si>
  <si>
    <t xml:space="preserve">     services spent in Carson City</t>
  </si>
  <si>
    <t>Total</t>
  </si>
  <si>
    <r>
      <t xml:space="preserve">Pursuant to NRS 354.600 (3), </t>
    </r>
    <r>
      <rPr>
        <b/>
        <sz val="10"/>
        <rFont val="Arial"/>
        <family val="2"/>
      </rPr>
      <t>each</t>
    </r>
    <r>
      <rPr>
        <sz val="10"/>
        <rFont val="Arial"/>
        <family val="2"/>
      </rPr>
      <t xml:space="preserve"> (emphasis added) local government budget must obtain a</t>
    </r>
  </si>
  <si>
    <t>funds, including Debt Service, requiring property tax revenues totaling $</t>
  </si>
  <si>
    <t>governmental fund types with estimated expenditures of $</t>
  </si>
  <si>
    <t>proprietary funds with estimated expenses of  $</t>
  </si>
  <si>
    <t>4.  Lodging and meals</t>
  </si>
  <si>
    <t>6.  Compensation to lobbyists</t>
  </si>
  <si>
    <t>7.  Entertainment</t>
  </si>
  <si>
    <t>ACTUAL PRIOR</t>
  </si>
  <si>
    <t>YEAR ENDING</t>
  </si>
  <si>
    <t xml:space="preserve">CURRENT </t>
  </si>
  <si>
    <t xml:space="preserve">TENTATIVE </t>
  </si>
  <si>
    <t>APPROVED</t>
  </si>
  <si>
    <t xml:space="preserve">OTHER RESOURCES AND </t>
  </si>
  <si>
    <t>FUND BALANCE</t>
  </si>
  <si>
    <t>AVAILABLE RESOURCES</t>
  </si>
  <si>
    <r>
      <t xml:space="preserve">Total </t>
    </r>
    <r>
      <rPr>
        <b/>
        <sz val="9"/>
        <rFont val="Arial"/>
        <family val="2"/>
      </rPr>
      <t>WEIGHTED</t>
    </r>
    <r>
      <rPr>
        <sz val="9"/>
        <rFont val="Arial"/>
        <family val="2"/>
      </rPr>
      <t xml:space="preserve"> enrollment</t>
    </r>
  </si>
  <si>
    <t>=</t>
  </si>
  <si>
    <t>7.</t>
  </si>
  <si>
    <t>9.</t>
  </si>
  <si>
    <t>12.</t>
  </si>
  <si>
    <t>Building Acquisition/Construction</t>
  </si>
  <si>
    <t>Page: _______</t>
  </si>
  <si>
    <t>11.</t>
  </si>
  <si>
    <t>13.</t>
  </si>
  <si>
    <t>14.</t>
  </si>
  <si>
    <t>Support Services</t>
  </si>
  <si>
    <t>ADULT EDUCATION PROGRAMS</t>
  </si>
  <si>
    <t>000</t>
  </si>
  <si>
    <t>2100</t>
  </si>
  <si>
    <t>UNDISTRIBUTED EXPENDITURES</t>
  </si>
  <si>
    <t>Student Support</t>
  </si>
  <si>
    <t>ESTIMATED YEAR</t>
  </si>
  <si>
    <t>Grades 1-12 &amp; Ungraded</t>
  </si>
  <si>
    <t>Nevada (*)</t>
  </si>
  <si>
    <t>6,</t>
  </si>
  <si>
    <t>(*) Report weighted enrollment</t>
  </si>
  <si>
    <t>TOTAL ENROLLMENT</t>
  </si>
  <si>
    <t xml:space="preserve">8. </t>
  </si>
  <si>
    <t>Apportionment Enrollment, Highest of three Years</t>
  </si>
  <si>
    <t>Hold Harmless Enrollment</t>
  </si>
  <si>
    <t>10.</t>
  </si>
  <si>
    <t>10a.</t>
  </si>
  <si>
    <t>Supplemental Support per Student (Does not include Hold Harmless)</t>
  </si>
  <si>
    <t>Total basic support for school district:</t>
  </si>
  <si>
    <t>12a.</t>
  </si>
  <si>
    <t xml:space="preserve">   Amount per Unit:</t>
  </si>
  <si>
    <t>TOTAL BASIC SUPPORT GUARANTEE (Line 11 + Line 12a)</t>
  </si>
  <si>
    <t>15</t>
  </si>
  <si>
    <t>General Fund</t>
  </si>
  <si>
    <t>17.</t>
  </si>
  <si>
    <t xml:space="preserve">Indicate fund to be used: </t>
  </si>
  <si>
    <t>18.</t>
  </si>
  <si>
    <t>19.</t>
  </si>
  <si>
    <t>20.</t>
  </si>
  <si>
    <r>
      <t xml:space="preserve">Deduct </t>
    </r>
    <r>
      <rPr>
        <sz val="9"/>
        <rFont val="Arial"/>
        <family val="2"/>
      </rPr>
      <t>students transported into</t>
    </r>
  </si>
  <si>
    <r>
      <t>Add</t>
    </r>
    <r>
      <rPr>
        <sz val="9"/>
        <rFont val="Arial"/>
        <family val="2"/>
      </rPr>
      <t xml:space="preserve"> students transported from</t>
    </r>
  </si>
  <si>
    <t>25 cent Property Tax</t>
  </si>
  <si>
    <t>Schedule B-1(Alt), Page</t>
  </si>
  <si>
    <t>2.</t>
  </si>
  <si>
    <t>6.     Subtotal</t>
  </si>
  <si>
    <t>8.</t>
  </si>
  <si>
    <t>9.     Total WEIGHTED enrollment</t>
  </si>
  <si>
    <r>
      <t>LESS</t>
    </r>
    <r>
      <rPr>
        <sz val="9"/>
        <rFont val="Arial"/>
        <family val="2"/>
      </rPr>
      <t xml:space="preserve"> LOCAL FUNDS AVAILABLE:</t>
    </r>
  </si>
  <si>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</si>
  <si>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</si>
  <si>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</si>
  <si>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</si>
  <si>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</si>
  <si>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</si>
  <si>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</si>
  <si>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</si>
  <si>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</si>
  <si>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</si>
  <si>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</si>
  <si>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</si>
  <si>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</si>
  <si>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</si>
  <si>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A.  SCHOOL OPERATING:</t>
  </si>
  <si>
    <t xml:space="preserve">    Property Tax Subject to</t>
  </si>
  <si>
    <t xml:space="preserve">          Revenue Limitations</t>
  </si>
  <si>
    <t xml:space="preserve">Net Proceeds revenue reserved </t>
  </si>
  <si>
    <t xml:space="preserve">  per NRS 387.195 [Sch. AA (B2)]</t>
  </si>
  <si>
    <t>Total School Operating:</t>
  </si>
  <si>
    <t xml:space="preserve">B.  SCHOOL DEBT:    </t>
  </si>
  <si>
    <t xml:space="preserve">Property Tax Suject to </t>
  </si>
  <si>
    <t xml:space="preserve">   Revenue Limitations</t>
  </si>
  <si>
    <t>Net Proceeds of Minerals</t>
  </si>
  <si>
    <t>Total School Debt:</t>
  </si>
  <si>
    <t>Page_______</t>
  </si>
  <si>
    <t>Vocational &amp; Technical</t>
  </si>
  <si>
    <t>Co-curricular &amp; Extra Curricular</t>
  </si>
  <si>
    <t>Interdistrict Payments</t>
  </si>
  <si>
    <t>Miscellaneous</t>
  </si>
  <si>
    <t>Rentals</t>
  </si>
  <si>
    <t>900</t>
  </si>
  <si>
    <t>Land Improvement</t>
  </si>
  <si>
    <t>4700</t>
  </si>
  <si>
    <t>6200</t>
  </si>
  <si>
    <t>6300</t>
  </si>
  <si>
    <t>5200</t>
  </si>
  <si>
    <t xml:space="preserve"> If the final computation requires, the tax rate will be </t>
  </si>
  <si>
    <t>Update all fiscal year reference to the appropriate fiscal year.</t>
  </si>
  <si>
    <t>Actual Prior</t>
  </si>
  <si>
    <t>Estimated Current</t>
  </si>
  <si>
    <t>Budget Year</t>
  </si>
  <si>
    <t>Form 15 and</t>
  </si>
  <si>
    <t xml:space="preserve">   1st day of budget year</t>
  </si>
  <si>
    <t>Schedule C-1</t>
  </si>
  <si>
    <t xml:space="preserve">Updated on </t>
  </si>
  <si>
    <t>4700  SUBTOTAL</t>
  </si>
  <si>
    <t>1112</t>
  </si>
  <si>
    <t>Net Proceeds of Mines - Prior Year</t>
  </si>
  <si>
    <t>Other Taxes</t>
  </si>
  <si>
    <t>District Activities Revenue</t>
  </si>
  <si>
    <t>1950/60</t>
  </si>
  <si>
    <t>3110</t>
  </si>
  <si>
    <t>3115</t>
  </si>
  <si>
    <t>3210</t>
  </si>
  <si>
    <t>Special Transportation</t>
  </si>
  <si>
    <t>Unrestricted - Direct Fed Gov't</t>
  </si>
  <si>
    <t>Issuance of Bonds</t>
  </si>
  <si>
    <t>5110</t>
  </si>
  <si>
    <t>Bond Principal</t>
  </si>
  <si>
    <t>5120</t>
  </si>
  <si>
    <t>Premium/Discount of Bond Sale</t>
  </si>
  <si>
    <t>Gain/Loss on Disposal of Assets</t>
  </si>
  <si>
    <t>Loan Proceeds (&gt; 12 months)</t>
  </si>
  <si>
    <t>5500</t>
  </si>
  <si>
    <t>Capital lease Proceeds</t>
  </si>
  <si>
    <t>5600</t>
  </si>
  <si>
    <t>Other Long-Term Debt Proceeds</t>
  </si>
  <si>
    <t>OTHER FINANCING SOURCES</t>
  </si>
  <si>
    <t>8000</t>
  </si>
  <si>
    <t>TOTAL ADULT EDUCATION PROGRAMS</t>
  </si>
  <si>
    <t xml:space="preserve">800 TOTAL NONPUBLIC SCHOOL </t>
  </si>
  <si>
    <t>TOTAL COMMUNITY SVC PROGRAMS</t>
  </si>
  <si>
    <t>COCURRICULAR ACTIVITIES</t>
  </si>
  <si>
    <t>TOTAL COCURRICULAR ACTIVITIES</t>
  </si>
  <si>
    <t>920</t>
  </si>
  <si>
    <t>ATHLETICS</t>
  </si>
  <si>
    <t>TOTAL ATHLETICS</t>
  </si>
  <si>
    <t>790</t>
  </si>
  <si>
    <t>831</t>
  </si>
  <si>
    <t>832</t>
  </si>
  <si>
    <t>Notes:</t>
  </si>
  <si>
    <t xml:space="preserve">    XXXXXXXXXXXXX</t>
  </si>
  <si>
    <t xml:space="preserve">  XXXXXXX</t>
  </si>
  <si>
    <t xml:space="preserve">    XXXXXXXXXXXX</t>
  </si>
  <si>
    <t>Restricted Funding/Grants-in-Aid Rev</t>
  </si>
  <si>
    <t>Column (1) Assessed Valuation is available from the March 15th Final Revenue Projections.</t>
  </si>
  <si>
    <r>
      <t xml:space="preserve"> </t>
    </r>
    <r>
      <rPr>
        <b/>
        <sz val="8"/>
        <rFont val="Arial"/>
        <family val="2"/>
      </rPr>
      <t>C.</t>
    </r>
    <r>
      <rPr>
        <sz val="8"/>
        <rFont val="Arial"/>
        <family val="2"/>
      </rPr>
      <t xml:space="preserve">   </t>
    </r>
    <r>
      <rPr>
        <b/>
        <sz val="8"/>
        <rFont val="Arial"/>
        <family val="2"/>
      </rPr>
      <t>TOTAL OPERATING AND DEBT</t>
    </r>
  </si>
  <si>
    <t>1510</t>
  </si>
  <si>
    <t>Revenue from State Sources</t>
  </si>
  <si>
    <t>Local Gov Units - Not School Districts</t>
  </si>
  <si>
    <t>800/900 Miscellaneous &amp; Other</t>
  </si>
  <si>
    <t>400</t>
  </si>
  <si>
    <t>Operating Expense (Object Codes)</t>
  </si>
  <si>
    <t>16.</t>
  </si>
  <si>
    <t>STATE SHARE (Line 13 - Line 14 - Line 15)</t>
  </si>
  <si>
    <t>15.     25 cent Property Tax</t>
  </si>
  <si>
    <t>STATE SHARE (Line 8 - Line 9 - Line 10)</t>
  </si>
  <si>
    <t>REVENUE TO:</t>
  </si>
  <si>
    <t>Special Education Special Revenue Fund</t>
  </si>
  <si>
    <t xml:space="preserve">Ad Valorem revenue shortfall created as a result of the tax abatement may be supplemented through the </t>
  </si>
  <si>
    <t>Distributive School Account (DSA).</t>
  </si>
  <si>
    <t>All Funds - Fund Applications</t>
  </si>
  <si>
    <t>Tax Revenue</t>
  </si>
  <si>
    <t>For/on behalf of School District</t>
  </si>
  <si>
    <t>OTHER INSTRUCTIONAL PROGRAMS</t>
  </si>
  <si>
    <t>2500</t>
  </si>
  <si>
    <t>Central Services</t>
  </si>
  <si>
    <t>Beginning July 1</t>
  </si>
  <si>
    <t>Ending June 30</t>
  </si>
  <si>
    <t>CASH AND CASH EQUIVALENTS AT               JULY 1, 20XX</t>
  </si>
  <si>
    <t>CASH AND CASH EQUIVALENTS AT              JUNE 30, 20XX</t>
  </si>
  <si>
    <t>Net Proceeds of Mines</t>
  </si>
  <si>
    <t>Revenue for-on behalf of School District</t>
  </si>
  <si>
    <t>Noninstructional Services</t>
  </si>
  <si>
    <t>NONINSTRUCTIONAL SERVICES</t>
  </si>
  <si>
    <t>3100</t>
  </si>
  <si>
    <t>Food Services Operations</t>
  </si>
  <si>
    <t>3100  SUBTOTAL</t>
  </si>
  <si>
    <t>1150</t>
  </si>
  <si>
    <t>Residential Construction Tax</t>
  </si>
  <si>
    <t>Abatement" column of the March 25th Proforma Ad Valorem Revenue Report.</t>
  </si>
  <si>
    <t xml:space="preserve">Column (5) Budgeted Abated Ad Valorem Revenue - can be obtained from the "Net Tax less Redevelopment and LEED </t>
  </si>
  <si>
    <t>Vendor</t>
  </si>
  <si>
    <t>Form 30</t>
  </si>
  <si>
    <r>
      <t>2.60</t>
    </r>
    <r>
      <rPr>
        <sz val="9"/>
        <rFont val="Arial"/>
        <family val="2"/>
      </rPr>
      <t xml:space="preserve"> percent Local School Support Tax (LSST)</t>
    </r>
  </si>
  <si>
    <r>
      <t xml:space="preserve">14.     </t>
    </r>
    <r>
      <rPr>
        <b/>
        <sz val="9"/>
        <rFont val="Arial"/>
        <family val="2"/>
      </rPr>
      <t>2.60</t>
    </r>
    <r>
      <rPr>
        <sz val="9"/>
        <rFont val="Arial"/>
        <family val="2"/>
      </rPr>
      <t xml:space="preserve"> percent Local School Support Tax (LSST)</t>
    </r>
  </si>
  <si>
    <t>Effective Date of Contract</t>
  </si>
  <si>
    <t>Termination Date of Contract</t>
  </si>
  <si>
    <t>Total Proposed Expenditures</t>
  </si>
  <si>
    <t xml:space="preserve">Additional Explanations (Reference Line Number and Vendor): </t>
  </si>
  <si>
    <t>Duration (Months/ Years)</t>
  </si>
  <si>
    <t>Position Class or Grade</t>
  </si>
  <si>
    <t>Number of FTEs employed by Position Class or Grade</t>
  </si>
  <si>
    <t>Equivalent hourly wage of FTEs by Position Class or Grade</t>
  </si>
  <si>
    <t xml:space="preserve">Contact:  </t>
  </si>
  <si>
    <t xml:space="preserve">E-mail Address:  </t>
  </si>
  <si>
    <t xml:space="preserve">Daytime Telephone:  </t>
  </si>
  <si>
    <t>TOTAL EMPLOYEE INFORMATION</t>
  </si>
  <si>
    <t>FTE Total employees</t>
  </si>
  <si>
    <t>FTE Classroom teachers</t>
  </si>
  <si>
    <t xml:space="preserve">TRANSFERS </t>
  </si>
  <si>
    <t>IN</t>
  </si>
  <si>
    <t xml:space="preserve"> (2)             SALARIES          AND                        WAGES</t>
  </si>
  <si>
    <t>(4)                SERVICES                SUPPLIES               AND OTHER</t>
  </si>
  <si>
    <t>(5)            TRANSFERS OUT</t>
  </si>
  <si>
    <t>(6)           CONTINGENCY</t>
  </si>
  <si>
    <t>(7)                            ENDING              FUND            BALANCE</t>
  </si>
  <si>
    <t>(8)                         TOTAL                FUND REQUIRE-       MENTS</t>
  </si>
  <si>
    <t xml:space="preserve">Ending Balance:  </t>
  </si>
  <si>
    <t>SCHEDULE OF PRIVATIZATION CONTRACTS</t>
  </si>
  <si>
    <t xml:space="preserve">      Total Number of Privatization Contracts: </t>
  </si>
  <si>
    <t>Page: ______</t>
  </si>
  <si>
    <t>SCHEDULE OF EXISTING CONTRACTS</t>
  </si>
  <si>
    <t>Schedule 32</t>
  </si>
  <si>
    <t>Schedule 31</t>
  </si>
  <si>
    <t>Schedule 1</t>
  </si>
  <si>
    <t>Schedule B-1(Alt)</t>
  </si>
  <si>
    <t>Schedule AA</t>
  </si>
  <si>
    <t>Attachment to Schedule AA</t>
  </si>
  <si>
    <t>Page __________</t>
  </si>
  <si>
    <t>Schedule AA-1</t>
  </si>
  <si>
    <t>Page ________</t>
  </si>
  <si>
    <t>Schedule J-1</t>
  </si>
  <si>
    <t>Statement of Cash Flows</t>
  </si>
  <si>
    <t>Schedule J-2</t>
  </si>
  <si>
    <t>Schedule T</t>
  </si>
  <si>
    <t>Transfer Reconciliation (Operating &amp; Residual Equity)</t>
  </si>
  <si>
    <t>Page _____</t>
  </si>
  <si>
    <t>Lobbying Expense Estimate</t>
  </si>
  <si>
    <t>Schedule BB-5</t>
  </si>
  <si>
    <t>Schedule BB-6</t>
  </si>
  <si>
    <t>Schedule BB-7</t>
  </si>
  <si>
    <t>Schedule BB-8</t>
  </si>
  <si>
    <t>Schedule BB-9</t>
  </si>
  <si>
    <t>Schedule BB-10</t>
  </si>
  <si>
    <t>Schedule BB-11</t>
  </si>
  <si>
    <t>Schedule BB-12</t>
  </si>
  <si>
    <t>Schedule BB-14</t>
  </si>
  <si>
    <t>Schedule BB-14A</t>
  </si>
  <si>
    <t>SCHEDULE C-1</t>
  </si>
  <si>
    <t>ACTUAL ADE*</t>
  </si>
  <si>
    <t>ESTIMATED ADE*</t>
  </si>
  <si>
    <t>* ADE = Average Daily Enrollment</t>
  </si>
  <si>
    <t>Schedule BB-13</t>
  </si>
  <si>
    <t>Statement of Revenue Expenses and Net Income</t>
  </si>
  <si>
    <t>Schedule AA (Mod.)</t>
  </si>
  <si>
    <t>Schedule AA-1 (Mod.)</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</si>
  <si>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</si>
  <si>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</si>
  <si>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</si>
  <si>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</si>
  <si>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</si>
  <si>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</si>
  <si>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</si>
  <si>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</si>
  <si>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</si>
  <si>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</si>
  <si>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</si>
  <si>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</si>
  <si>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</si>
  <si>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</si>
  <si>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</si>
  <si>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</si>
  <si>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</si>
  <si>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</si>
  <si>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</si>
  <si>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</si>
  <si>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</si>
  <si>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</si>
  <si>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</si>
  <si>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</si>
  <si>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</si>
  <si>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</si>
  <si>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</si>
  <si>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</si>
  <si>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</si>
  <si>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</si>
  <si>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</si>
  <si>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</si>
  <si>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</si>
  <si>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</si>
  <si>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</si>
  <si>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</si>
  <si>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</si>
  <si>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</si>
  <si>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</si>
  <si>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</si>
  <si>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</si>
  <si>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</si>
  <si>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</si>
  <si>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</si>
  <si>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</si>
  <si>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</si>
  <si>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</si>
  <si>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</si>
  <si>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</si>
  <si>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</si>
  <si>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</si>
  <si>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</si>
  <si>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</si>
  <si>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</si>
  <si>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</si>
  <si>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</si>
  <si>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</si>
  <si>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</si>
  <si>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</si>
  <si>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</si>
  <si>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</si>
  <si>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</si>
  <si>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</si>
  <si>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</si>
  <si>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</si>
  <si>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</si>
  <si>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</si>
  <si>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</si>
  <si>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</si>
  <si>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</si>
  <si>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</si>
  <si>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</si>
  <si>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</si>
  <si>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</si>
  <si>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</si>
  <si>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</si>
  <si>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</si>
  <si>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</si>
  <si>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</si>
  <si>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</si>
  <si>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</si>
  <si>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</si>
  <si>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</si>
  <si>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</si>
  <si>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</si>
  <si>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</si>
  <si>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</si>
  <si>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</si>
  <si>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</si>
  <si>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</si>
  <si>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</si>
  <si>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</si>
  <si>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</si>
  <si>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Transfers</t>
  </si>
  <si>
    <t xml:space="preserve">     State Education Funding</t>
  </si>
  <si>
    <t>Total Enrollment</t>
  </si>
  <si>
    <t>Adjusted Base per Pupil Funding</t>
  </si>
  <si>
    <t>Estimated Weighted Average Daily Enrollment</t>
  </si>
  <si>
    <t>Total Adjusted Base per Pupil Funding</t>
  </si>
  <si>
    <t>Weighted Funding</t>
  </si>
  <si>
    <t>At-Risk Weighted Funding</t>
  </si>
  <si>
    <t>English Learners Weighted Funding</t>
  </si>
  <si>
    <t>Gifted &amp; Talented Weighted Funding</t>
  </si>
  <si>
    <t>Total Weighted Funding</t>
  </si>
  <si>
    <t>Local Special Education Funding</t>
  </si>
  <si>
    <t>Auxiliary Funding</t>
  </si>
  <si>
    <t>Auxiliary - Transportation</t>
  </si>
  <si>
    <t>Auxiliary - Special Transportation</t>
  </si>
  <si>
    <t>Auxiliary - Food Services</t>
  </si>
  <si>
    <t>Total Auxiliary Funding</t>
  </si>
  <si>
    <t>Total Funding from State Education Fund</t>
  </si>
  <si>
    <t>STATE</t>
  </si>
  <si>
    <t>EDUCATION</t>
  </si>
  <si>
    <t>FUNDING</t>
  </si>
  <si>
    <t>Total WEIGHTED enrollment</t>
  </si>
  <si>
    <t>English Learners</t>
  </si>
  <si>
    <t>At-risk</t>
  </si>
  <si>
    <t>Gifted and Talented</t>
  </si>
  <si>
    <t>(D)</t>
  </si>
  <si>
    <t>(F)</t>
  </si>
  <si>
    <t>STATE EDUCATION FUNDING</t>
  </si>
  <si>
    <t xml:space="preserve">STATE </t>
  </si>
  <si>
    <t xml:space="preserve">TOTAL </t>
  </si>
  <si>
    <t>Date and Time:</t>
  </si>
  <si>
    <t>Publication Date:</t>
  </si>
  <si>
    <t xml:space="preserve">Net Proceeds of Mines    (AV)            </t>
  </si>
  <si>
    <t>(E)</t>
  </si>
  <si>
    <t>Ending 6/30/2024</t>
  </si>
  <si>
    <t xml:space="preserve">ENROLLMENT </t>
  </si>
  <si>
    <t>Schedule B- 1</t>
  </si>
  <si>
    <t>the tax rate will be increased by an amount not to exceed 1%.  If the final computation requires, the tax rate will be</t>
  </si>
  <si>
    <t>PCFP - Adjusted Base Funding</t>
  </si>
  <si>
    <t>3113</t>
  </si>
  <si>
    <t>PCFP - Auxillary Services - Transportation</t>
  </si>
  <si>
    <t>PCFP - Auxillary Services - Food Service</t>
  </si>
  <si>
    <t>3114</t>
  </si>
  <si>
    <t>Ending 6/30/2025</t>
  </si>
  <si>
    <t>Nevada Legislature:  83rd Session; February 1, 2025 to May 31, 2025</t>
  </si>
  <si>
    <t>Special Education</t>
  </si>
  <si>
    <t xml:space="preserve">Budgeted </t>
  </si>
  <si>
    <t>Budgeted  *ADE</t>
  </si>
  <si>
    <t>ESTIMATED *ADE</t>
  </si>
  <si>
    <t>2024/2025</t>
  </si>
  <si>
    <t>2025-2026</t>
  </si>
  <si>
    <t>June 30, 2026</t>
  </si>
  <si>
    <t>FY 2025-26</t>
  </si>
  <si>
    <t>Ending 6/30/2026</t>
  </si>
  <si>
    <t>July 1, 2025</t>
  </si>
  <si>
    <t>Budget Fiscal Year 2025-2026</t>
  </si>
  <si>
    <t>Fill in Blue Areas</t>
  </si>
  <si>
    <t>(B2) Tax from Net Proceeds unavailable for Appropriation 2025/26</t>
  </si>
  <si>
    <t>2024-2025</t>
  </si>
  <si>
    <t>8000 Opening Balance</t>
  </si>
  <si>
    <t>5000 Other Sources</t>
  </si>
  <si>
    <t>Food Services</t>
  </si>
  <si>
    <t>Sales &amp; Use Tax</t>
  </si>
  <si>
    <t>Unrestricted Grants-in-Aid</t>
  </si>
  <si>
    <t>3250</t>
  </si>
  <si>
    <t>PCFP Funding</t>
  </si>
  <si>
    <t>3254</t>
  </si>
  <si>
    <t>3255</t>
  </si>
  <si>
    <t>3256</t>
  </si>
  <si>
    <t>PCFP - English Learner (restricted)</t>
  </si>
  <si>
    <t>PCFP - At-Risk (restricted)</t>
  </si>
  <si>
    <t>PCFP - Gifted &amp; Talented (restricted)</t>
  </si>
  <si>
    <t>3260</t>
  </si>
  <si>
    <t>3270</t>
  </si>
  <si>
    <t>3280</t>
  </si>
  <si>
    <t>NV Education Funding Plan SB178</t>
  </si>
  <si>
    <t>State Special Ed Funding (moved from 3115)</t>
  </si>
  <si>
    <t>SB231 Salary Increases</t>
  </si>
  <si>
    <t>Nevada Department of Education</t>
  </si>
  <si>
    <t>700 E. Fifth Street, Suite 104</t>
  </si>
  <si>
    <t>Carson City, NV  89701</t>
  </si>
  <si>
    <t>Charter School</t>
  </si>
  <si>
    <t>*Match SchB-1 revenue total</t>
  </si>
  <si>
    <t>Fund#</t>
  </si>
  <si>
    <t>Total General Fund (GF) PCFP funding:</t>
  </si>
  <si>
    <t>*Total GF funding</t>
  </si>
  <si>
    <t>*Enter total AR funding estimate for the year</t>
  </si>
  <si>
    <t>*Enter total ELL funding estimate for the year</t>
  </si>
  <si>
    <t>*Enter total GATE funding estimate for the year</t>
  </si>
  <si>
    <t>*Enter Local SPED funding estimate for the year</t>
  </si>
  <si>
    <t>*Enter most recent PCFP base funding per pupil estimate for your school</t>
  </si>
  <si>
    <t>*Regular food service (school breakfast, lunch) should be coded to 100 GF, program 000, function 3100</t>
  </si>
  <si>
    <t>*Should match SchB-1</t>
  </si>
  <si>
    <t>PCFP Local Special Education (Gen Fund)</t>
  </si>
  <si>
    <t>*Charters not eligible</t>
  </si>
  <si>
    <t>*Special Restricted Funding not categorized elsewhere in 3250s below.  Not used by Charters.</t>
  </si>
  <si>
    <t>*Fund 250 State SPED quarterly payments recorded here</t>
  </si>
  <si>
    <t>*Does not apply to Charters</t>
  </si>
  <si>
    <t>*Most likely doesn't apply to Charters unless receiving funds from a municipality (i.e. City, County) not coded elsewhere</t>
  </si>
  <si>
    <t>1940</t>
  </si>
  <si>
    <t>Textbook Sales &amp; Rentals</t>
  </si>
  <si>
    <t>Grants-in-Aid from Fed Govt Thru Other Intermediate Agencies (E-Rates here)</t>
  </si>
  <si>
    <t>*E-Rates specifically goes here.  Record full cost before E-Rate rebate in Expenditures, then record rebate as revenue here</t>
  </si>
  <si>
    <t>TOTAL SOURCES</t>
  </si>
  <si>
    <t>*Should match SchT for total Transfers IN</t>
  </si>
  <si>
    <t>*Record loan proceeds greater than 12 months in the budget year received</t>
  </si>
  <si>
    <t>*Record lease proceeds greater than 12 months in the budget year received.  See GASB87.</t>
  </si>
  <si>
    <t>Board Reserved/Restricted portion of OFB:</t>
  </si>
  <si>
    <t>Unreserved/unrestricted portion of OFB:</t>
  </si>
  <si>
    <t>*Only enter if your board has restricted a portion of your reserves for a specific purpose</t>
  </si>
  <si>
    <t>*Balance of reserves NOT restricted by board.</t>
  </si>
  <si>
    <t>*Total OFB. Should match prior year audited ending fund balance (EFB), which should also be on BB-14a for prior year EFB.</t>
  </si>
  <si>
    <t>*Total of all resources available, including total revenue, debt resources and OFB.</t>
  </si>
  <si>
    <t>TOTAL 5000 OTHER FINANCING SOURCES</t>
  </si>
  <si>
    <t>TOTAL 8000 OPENING FUND BALANCE</t>
  </si>
  <si>
    <t>TOTAL 4000 FEDERAL SOURCES</t>
  </si>
  <si>
    <t>TOTAL 3000 STATE SOURCES</t>
  </si>
  <si>
    <t>TOTAL 1000 LOCAL SOURCES</t>
  </si>
  <si>
    <t>*Regular classrooom instruction related items</t>
  </si>
  <si>
    <t>240</t>
  </si>
  <si>
    <t>*SPED specific summer school expenditures</t>
  </si>
  <si>
    <t>140</t>
  </si>
  <si>
    <t>*Summer school costs specific to regular education programs</t>
  </si>
  <si>
    <t>SUMMER SCHOOL FOR SPEC. PROGRAMS</t>
  </si>
  <si>
    <t>TOTAL SPECIAL PROGRAMS</t>
  </si>
  <si>
    <t>140 TOTAL SS REG PROGRAMS</t>
  </si>
  <si>
    <t>SUMMER SCHOOL FOR REG PROGRAMS</t>
  </si>
  <si>
    <t>240 TOTAL SS FOR SPED</t>
  </si>
  <si>
    <t>*Include ELL, At-Risk (AR), GATE here</t>
  </si>
  <si>
    <t>*Summer School costs specific to ELL, AR, GATE</t>
  </si>
  <si>
    <t>440 TOTAL SS for OTHER PROGRAMS</t>
  </si>
  <si>
    <t>440 SUMMER SCHOOL for OTHER PROGRAMS</t>
  </si>
  <si>
    <t>400 TOTAL OTHER PROGRAMS</t>
  </si>
  <si>
    <t>*GENERALLY NOT USED BY CHARTERS</t>
  </si>
  <si>
    <t>*Cocurricular Programs.  Examples:  Music programs (Band, Choir, Orchestra), Student Government, clubs, honor societies.</t>
  </si>
  <si>
    <t>*SPORTS programs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</si>
  <si>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</si>
  <si>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</si>
  <si>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 xml:space="preserve">*Instructional support, such as professional development (PD), student assessment, curriculum development, library, instruction related IT, etc.  </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</si>
  <si>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</si>
  <si>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</si>
  <si>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*Considered 'Office of the Principal' and all related school level admin costs.  Graduation expenses also here, function 2490.</t>
  </si>
  <si>
    <t>*Central Services. Activities that support other administrative and instructional functions including fiscal services, human resources, planning, and administrative information technology.</t>
  </si>
  <si>
    <t>*Backoffice providers, EMO/CMOs generally recorded here.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</si>
  <si>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</si>
  <si>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</si>
  <si>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</si>
  <si>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3200 Enteprise Operations</t>
  </si>
  <si>
    <t>3200 SUBTOTAL</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</si>
  <si>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</si>
  <si>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</si>
  <si>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2000s SUBTOTAL</t>
  </si>
  <si>
    <t>FACILITIES ACQUISITION &amp; CONSTRUCTION SVCS</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</si>
  <si>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</si>
  <si>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</si>
  <si>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3000s SUBTOTAL</t>
  </si>
  <si>
    <t>4000s SUBTOTAL</t>
  </si>
  <si>
    <t>*Land Acquisition. Activities concerned with initially acquiring and improving land.</t>
  </si>
  <si>
    <t>*Land Improvement. Activities concerned with making permanent improvements to land, such as grading, fill, and environmental remediation.</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</si>
  <si>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</si>
  <si>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*Building Acquisition and Construction. Activities concerned with buying or constructing buildings.</t>
  </si>
  <si>
    <t>*Property purchases with buildings goes here.</t>
  </si>
  <si>
    <t>*Vacant land purchases goes here.</t>
  </si>
  <si>
    <t>*Site Improvement. Activities concerned with making nonpermanent improvements or enhancements to sites. These improvements include fencing, walkways, tunnels, and temporary landscaping.</t>
  </si>
  <si>
    <t>*Building Improvements. Activities concerned with building additions and with installing or extending permanent service systems and other built-in equipment.</t>
  </si>
  <si>
    <t>*sum of 2000s, 3000s, 4000s in the 000 Undistributed Program</t>
  </si>
  <si>
    <t>000  TOTAL UNDISTRIBUTED PROGRAM EXPENDITURES</t>
  </si>
  <si>
    <t>TOTAL ALL PROGRAM EXPENDITURES</t>
  </si>
  <si>
    <t>*Total of all programs 100s, 200s, 400s, 600s, 800s, 900s, 000s)</t>
  </si>
  <si>
    <t>Fund Transfers OUT</t>
  </si>
  <si>
    <t>*Should match SchT</t>
  </si>
  <si>
    <t>*Max of 3% of Total Program expenditures</t>
  </si>
  <si>
    <t>5000 Debt Service Principal &amp; Interest</t>
  </si>
  <si>
    <t>TOTAL EXPENDITURES/USES</t>
  </si>
  <si>
    <t>*Total expenditures including debt, funds transfers OUT and contingency</t>
  </si>
  <si>
    <t>Board Reserved/Restricted portion of EFB:</t>
  </si>
  <si>
    <t>ENDING FUND BALANCE (EFB)</t>
  </si>
  <si>
    <t>Unreserved/unrestricted portion of EFB:</t>
  </si>
  <si>
    <t>*Total EFB.  Should equal total resources minus total uses</t>
  </si>
  <si>
    <t>*Balance of reserves NOT restricted by board.  Calculated as Total Resources - Total Uses - Restricted EFB</t>
  </si>
  <si>
    <t>*TOTAL APPLICATIONS = Total Uses + EFB</t>
  </si>
  <si>
    <t>*Total Applications  = Total Resources.  This should be $0.</t>
  </si>
  <si>
    <t>Transfers IN from Other Funds</t>
  </si>
  <si>
    <t>*THIS SCHEDULE IS ONLY USED IF YOUR BOARD HAS AUTHORIZED A SEPARATE FISCAL FUND FOR DEBT, FUND 400s</t>
  </si>
  <si>
    <t>PROPRIETARY/ENTERPRISE FUND</t>
  </si>
  <si>
    <t>*Schedules J-1, J-2 are used to track separate Board Approved Enterprise Fiscal Funds</t>
  </si>
  <si>
    <t>*Enterprise funds are used to track profit generating activities of the school that are similar to private business, where fees are charged to cover expenses.</t>
  </si>
  <si>
    <t>*Examples:  School stores, concessions, catering programs, etc.</t>
  </si>
  <si>
    <t>*Generally NOT used by Charters, as it's generally not a significant source of revenue and expenditures to warrant a separate fiscal fund.  Record to Gen Fund instead.</t>
  </si>
  <si>
    <t>*Schedules J-1, J-2 are used to track separate Board Approved Enterprise Fiscal Funds (600s)</t>
  </si>
  <si>
    <t>*Examples:  auditors, legal fees, construction/maint services such as HVAC, etc.</t>
  </si>
  <si>
    <t>*Examples:  EMO/CMOs, back office providers, psych, speech, sub/tchr staffing companies, nurses, counselors, etc.</t>
  </si>
  <si>
    <t xml:space="preserve">*Schedule of sub-contracted service contracts for services NOT usually employed by a typical school district.  </t>
  </si>
  <si>
    <t xml:space="preserve">*Schedule of sub-contracted  service contracts for services normally employed by a typical school district.  </t>
  </si>
  <si>
    <t>*Debt service funds are used by districts with dedicated tax revenues to service debt.  Generally does not apply to Charters who do NOT have designated revenues to service debt, but rather use operating revenues to service debt.</t>
  </si>
  <si>
    <t>*Schedule of Fund Transfers BETWEEN fiscal funds</t>
  </si>
  <si>
    <t>*Local SPED is part of Gen Fund (GF) and can be combined with that transfer.</t>
  </si>
  <si>
    <t xml:space="preserve">*Charters not eligible for PCFP Transp funding.  Transp funding from Governor's special allocation is coded to a State grant. </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</si>
  <si>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</si>
  <si>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Fund #</t>
  </si>
  <si>
    <t>*TOTALS should match B-1 and BB schedules for revenue and expenditures.</t>
  </si>
  <si>
    <t>Total Opening Balance (OFB)</t>
  </si>
  <si>
    <t>GATE</t>
  </si>
  <si>
    <t>(list any others)</t>
  </si>
  <si>
    <t>Program/Function - GENERAL FUND</t>
  </si>
  <si>
    <t>*Should be part of SPED 250 fund below</t>
  </si>
  <si>
    <t>OtherInst. Programs</t>
  </si>
  <si>
    <t>*Should be part of Funds 206, 207, 208 below.</t>
  </si>
  <si>
    <t>Debt</t>
  </si>
  <si>
    <t>General FUND Subtotal</t>
  </si>
  <si>
    <t>*Special Funds are generally self balancing, with $0 EFB after GF transfers</t>
  </si>
  <si>
    <t>(Enterprise Fund)</t>
  </si>
  <si>
    <t>*check calc to match Total Resources, should be $0</t>
  </si>
  <si>
    <t>*Should match Total Resources BB-6</t>
  </si>
  <si>
    <t>*Should match Total Applications 14a</t>
  </si>
  <si>
    <t>*check calc to match Total Applications, should be $0</t>
  </si>
  <si>
    <t>3215 Charter Transportation Restricted Allocation</t>
  </si>
  <si>
    <t>*Charter specific transportation revenue from Governor's 2023 special allocation</t>
  </si>
  <si>
    <t>*For student support services specific to this program.  Example:  counselors and nurses teaching lessons to students.</t>
  </si>
  <si>
    <t>*For instruction support specific to this program.  Example:  student assessments.</t>
  </si>
  <si>
    <t>* For student support services specific to this program.  Example:  counselors and nurses teaching lessons, speech and psych services, etc.</t>
  </si>
  <si>
    <t>*Same as 100, including WIDA</t>
  </si>
  <si>
    <t xml:space="preserve">             Total Number of Existing Contracts:</t>
  </si>
  <si>
    <t>NET TRANSFERS</t>
  </si>
  <si>
    <t>CHECK</t>
  </si>
  <si>
    <t>TOTAL FINANCING EXPENSE</t>
  </si>
  <si>
    <t xml:space="preserve">Charter School:  </t>
  </si>
  <si>
    <t>Proposed Expenditure 
FY 2025-26</t>
  </si>
  <si>
    <t>Proposed Expenditure 
FY 2026-27</t>
  </si>
  <si>
    <t>Proposed Expenditure   
FY 2026-27</t>
  </si>
  <si>
    <t>FINAL PAYMENT DATE</t>
  </si>
  <si>
    <t>INTEREST RATE</t>
  </si>
  <si>
    <t>ISSUE DATE</t>
  </si>
  <si>
    <t>ORIGINAL AMOUNT OF ISSUE</t>
  </si>
  <si>
    <t>General Obligation Bonds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</si>
  <si>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</si>
  <si>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</si>
  <si>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</si>
  <si>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</si>
  <si>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</si>
  <si>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</si>
  <si>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</si>
  <si>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</si>
  <si>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</si>
  <si>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</si>
  <si>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INTEREST PAYABLE</t>
  </si>
  <si>
    <t>PRINCIPAL PAYABLE</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</si>
  <si>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</si>
  <si>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Name</t>
  </si>
  <si>
    <t>DEBT TYPE</t>
  </si>
  <si>
    <t>TYPE
V
V</t>
  </si>
  <si>
    <t>FUND #
V
V</t>
  </si>
  <si>
    <r>
      <t xml:space="preserve">DEBT TYPE
</t>
    </r>
    <r>
      <rPr>
        <i/>
        <sz val="10"/>
        <rFont val="Arial"/>
        <family val="2"/>
      </rPr>
      <t>(select from dropdown at left)</t>
    </r>
  </si>
  <si>
    <r>
      <t xml:space="preserve">TERM
</t>
    </r>
    <r>
      <rPr>
        <i/>
        <sz val="10"/>
        <rFont val="Arial"/>
        <family val="2"/>
      </rPr>
      <t>(Months)</t>
    </r>
  </si>
  <si>
    <t>Name (Optional)</t>
  </si>
  <si>
    <t>Purpose (Optional)</t>
  </si>
  <si>
    <r>
      <rPr>
        <b/>
        <sz val="13"/>
        <rFont val="Arial"/>
        <family val="2"/>
      </rPr>
      <t>TOTAL</t>
    </r>
    <r>
      <rPr>
        <b/>
        <sz val="11"/>
        <rFont val="Arial"/>
        <family val="2"/>
      </rPr>
      <t xml:space="preserve">
</t>
    </r>
    <r>
      <rPr>
        <i/>
        <sz val="11"/>
        <rFont val="Arial"/>
        <family val="2"/>
      </rPr>
      <t>(PRINCIPAL &amp; INTEREST)</t>
    </r>
  </si>
  <si>
    <t>Example</t>
  </si>
  <si>
    <t>Gen Fund</t>
  </si>
  <si>
    <t>General Expenses</t>
  </si>
  <si>
    <t>*Enter Fund # where debt is held, such as 100 for Gen Fund, which is where most debt is held by charter schools.</t>
  </si>
  <si>
    <t>Contract Purpose</t>
  </si>
  <si>
    <t>*Prior year Ending Fund Balance (EFB) should equal current year Opening Fund Balance (OFB)</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</si>
  <si>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</si>
  <si>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</si>
  <si>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</si>
  <si>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*Total Ending Fund Balance (EFB) (should match Sch BB-14A H19)</t>
  </si>
  <si>
    <t>*Total PCFP plan funding.  All other funding recorded to other grants/funds on Sch BB-5</t>
  </si>
  <si>
    <t xml:space="preserve">Date:  </t>
  </si>
  <si>
    <t>Title</t>
  </si>
  <si>
    <t>Phone</t>
  </si>
  <si>
    <t>Signature</t>
  </si>
  <si>
    <t>Email</t>
  </si>
  <si>
    <t>Tentative</t>
  </si>
  <si>
    <t>Final</t>
  </si>
  <si>
    <t>Amended Final</t>
  </si>
  <si>
    <t>&lt;Select&gt;</t>
  </si>
  <si>
    <t>Revenues</t>
  </si>
  <si>
    <t>Expenditures</t>
  </si>
  <si>
    <t>Board Authorized</t>
  </si>
  <si>
    <t>hereby submits the</t>
  </si>
  <si>
    <r>
      <t xml:space="preserve">AUTHORIZED SIGNATORIES </t>
    </r>
    <r>
      <rPr>
        <i/>
        <sz val="9"/>
        <color rgb="FF0070C0"/>
        <rFont val="Arial"/>
        <family val="2"/>
      </rPr>
      <t>(Electronic signature accepted)</t>
    </r>
  </si>
  <si>
    <r>
      <t xml:space="preserve">Charter Board Members: </t>
    </r>
    <r>
      <rPr>
        <i/>
        <sz val="9"/>
        <rFont val="Arial"/>
        <family val="2"/>
      </rPr>
      <t>(Final Budget ONLY)</t>
    </r>
  </si>
  <si>
    <r>
      <rPr>
        <b/>
        <sz val="9"/>
        <rFont val="Arial"/>
        <family val="2"/>
      </rPr>
      <t>SCHEDULED PUBLIC HEARING:</t>
    </r>
    <r>
      <rPr>
        <sz val="9"/>
        <rFont val="Arial"/>
        <family val="2"/>
      </rPr>
      <t xml:space="preserve">  </t>
    </r>
    <r>
      <rPr>
        <i/>
        <sz val="9"/>
        <rFont val="Arial"/>
        <family val="2"/>
      </rPr>
      <t>(Must be held between May 19, 2025 to May 31, 2025)</t>
    </r>
  </si>
  <si>
    <t>School Leader Name</t>
  </si>
  <si>
    <t>Hearing Location:</t>
  </si>
  <si>
    <t>Important Data Input</t>
  </si>
  <si>
    <t>Linked from other Data Input</t>
  </si>
  <si>
    <t>Title or Calculation</t>
  </si>
  <si>
    <t>Title or Calculation of ascending importance</t>
  </si>
  <si>
    <t>Input Data in all applicable YELLOW cells</t>
  </si>
  <si>
    <r>
      <t xml:space="preserve">CHECK </t>
    </r>
    <r>
      <rPr>
        <sz val="9"/>
        <rFont val="Arial"/>
        <family val="2"/>
      </rPr>
      <t xml:space="preserve">= Cross-checked calculation must equal zero </t>
    </r>
    <r>
      <rPr>
        <i/>
        <sz val="9"/>
        <rFont val="Arial"/>
        <family val="2"/>
      </rPr>
      <t>(review inputs and links if not zero)</t>
    </r>
  </si>
  <si>
    <t>No entry applicable</t>
  </si>
  <si>
    <t>**List PCFP fund #s from SchB-1, i.e. 100, 206, 207, 208)</t>
  </si>
  <si>
    <t>State Education Funds*</t>
  </si>
  <si>
    <t>Leg Authorized (PCFP)**</t>
  </si>
  <si>
    <t>Other Governmental Funds***</t>
  </si>
  <si>
    <t>Proprietary Funds****</t>
  </si>
  <si>
    <t>***List total # of Govt fund types authorized by your board, and enter total of all expenditures for those funds, including contingency less funds xfers (i.e. 100, 206, 208, 250, etc.). See NDE CofA for appropriate fund #s.</t>
  </si>
  <si>
    <t>****Enter ONLY if your board has approved a separate Proprietary/Enterprise fund, otherwise record to Gen Fund most likely.  See NDE CofAs for description of these funds.</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</si>
  <si>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</si>
  <si>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t>COLOR KEY</t>
  </si>
  <si>
    <t>Use TAB key to move easily among inputtable cells</t>
  </si>
  <si>
    <t>Nevada Classical Academy Elko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</si>
</sst>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55" x14ac:knownFonts="1">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s>
  <fills count="17">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12">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cellStyleXfs>
  <cellXfs count="1079">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0" xfId="0" applyFont="1" applyAlignment="1">
      <alignment horizontal="center"/>
    </xf>
    <xf numFmtId="0" fontId="3" fillId="0" borderId="1" xfId="0" applyFont="1" applyBorder="1"/>
    <xf numFmtId="0" fontId="3" fillId="0" borderId="0" xfId="0" applyFont="1" applyAlignment="1">
      <alignment horizontal="right"/>
    </xf>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13" fillId="0" borderId="2" xfId="0" applyFont="1" applyBorder="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7" xfId="0" applyFont="1" applyBorder="1"/>
    <xf numFmtId="0" fontId="1" fillId="0" borderId="17" xfId="0" applyFont="1" applyBorder="1"/>
    <xf numFmtId="0" fontId="0" fillId="0" borderId="17" xfId="0" applyBorder="1"/>
    <xf numFmtId="0" fontId="13" fillId="0" borderId="16" xfId="0" applyFont="1" applyBorder="1"/>
    <xf numFmtId="0" fontId="13" fillId="0" borderId="10" xfId="0" applyFont="1" applyBorder="1"/>
    <xf numFmtId="0" fontId="3" fillId="0" borderId="18" xfId="0" applyFont="1" applyBorder="1"/>
    <xf numFmtId="0" fontId="5" fillId="0" borderId="0" xfId="0" applyFont="1" applyAlignment="1">
      <alignment horizontal="center" wrapText="1"/>
    </xf>
    <xf numFmtId="0" fontId="7" fillId="0" borderId="0" xfId="0" applyFont="1" applyAlignment="1">
      <alignment horizontal="center" vertical="center" wrapText="1"/>
    </xf>
    <xf numFmtId="0" fontId="5" fillId="0" borderId="6" xfId="0" applyFont="1" applyBorder="1" applyAlignment="1">
      <alignment horizontal="center" wrapText="1"/>
    </xf>
    <xf numFmtId="0" fontId="7" fillId="0" borderId="6" xfId="0" applyFont="1" applyBorder="1" applyAlignment="1">
      <alignment horizontal="center" vertic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13" fillId="0" borderId="0" xfId="0" applyFont="1" applyProtection="1">
      <protection locked="0"/>
    </xf>
    <xf numFmtId="38" fontId="13" fillId="0" borderId="2" xfId="0" applyNumberFormat="1" applyFont="1" applyBorder="1" applyAlignment="1" applyProtection="1">
      <alignment horizontal="center"/>
      <protection locked="0"/>
    </xf>
    <xf numFmtId="0" fontId="13" fillId="0" borderId="0" xfId="0" applyFont="1" applyAlignment="1" applyProtection="1">
      <alignment horizontal="right"/>
      <protection locked="0"/>
    </xf>
    <xf numFmtId="0" fontId="13" fillId="0" borderId="9" xfId="0" applyFont="1" applyBorder="1" applyProtection="1">
      <protection locked="0"/>
    </xf>
    <xf numFmtId="0" fontId="13" fillId="0" borderId="2" xfId="0" applyFont="1" applyBorder="1" applyProtection="1">
      <protection locked="0"/>
    </xf>
    <xf numFmtId="0" fontId="13" fillId="0" borderId="20" xfId="0" applyFont="1" applyBorder="1" applyProtection="1">
      <protection locked="0"/>
    </xf>
    <xf numFmtId="0" fontId="13" fillId="0" borderId="0" xfId="0" applyFont="1" applyAlignment="1" applyProtection="1">
      <alignment horizontal="center"/>
      <protection locked="0"/>
    </xf>
    <xf numFmtId="169" fontId="13" fillId="0" borderId="0" xfId="0" applyNumberFormat="1" applyFont="1" applyAlignment="1" applyProtection="1">
      <alignment horizontal="center"/>
      <protection locked="0"/>
    </xf>
    <xf numFmtId="0" fontId="13" fillId="0" borderId="0" xfId="0" applyFont="1" applyAlignment="1" applyProtection="1">
      <alignment horizontal="left"/>
      <protection locked="0"/>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168" fontId="13" fillId="0" borderId="0" xfId="0" applyNumberFormat="1" applyFont="1" applyProtection="1">
      <protection locked="0"/>
    </xf>
    <xf numFmtId="14" fontId="13" fillId="0" borderId="0" xfId="0" applyNumberFormat="1" applyFont="1" applyAlignment="1" applyProtection="1">
      <alignment horizontal="right"/>
      <protection locked="0"/>
    </xf>
    <xf numFmtId="0" fontId="20" fillId="0" borderId="19" xfId="0" applyFont="1" applyBorder="1"/>
    <xf numFmtId="0" fontId="21" fillId="0" borderId="14" xfId="0" applyFont="1" applyBorder="1"/>
    <xf numFmtId="0" fontId="13" fillId="0" borderId="14" xfId="0" applyFont="1" applyBorder="1"/>
    <xf numFmtId="0" fontId="13" fillId="0" borderId="4" xfId="0" applyFont="1" applyBorder="1"/>
    <xf numFmtId="0" fontId="13" fillId="0" borderId="6" xfId="0" applyFont="1" applyBorder="1"/>
    <xf numFmtId="170" fontId="0" fillId="0" borderId="0" xfId="0" quotePrefix="1" applyNumberFormat="1"/>
    <xf numFmtId="14" fontId="13" fillId="0" borderId="0" xfId="0" applyNumberFormat="1" applyFont="1" applyAlignment="1">
      <alignment horizontal="left"/>
    </xf>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0" fontId="3" fillId="0" borderId="9" xfId="0" applyFont="1" applyBorder="1" applyAlignment="1">
      <alignment horizontal="center"/>
    </xf>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0" fontId="9" fillId="0" borderId="0" xfId="0" applyFont="1" applyAlignment="1" applyProtection="1">
      <alignment horizontal="right"/>
      <protection hidden="1"/>
    </xf>
    <xf numFmtId="0" fontId="13" fillId="0" borderId="0" xfId="0" applyFont="1" applyAlignment="1">
      <alignment horizontal="right"/>
    </xf>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170" fontId="9" fillId="0" borderId="0" xfId="0" applyNumberFormat="1" applyFont="1"/>
    <xf numFmtId="0" fontId="3" fillId="0" borderId="0" xfId="7" applyFont="1"/>
    <xf numFmtId="0" fontId="3" fillId="0" borderId="2" xfId="7" applyFont="1" applyBorder="1"/>
    <xf numFmtId="0" fontId="3" fillId="0" borderId="0" xfId="7" applyFont="1" applyAlignment="1">
      <alignment horizontal="center"/>
    </xf>
    <xf numFmtId="0" fontId="2"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9"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9" fillId="4" borderId="0" xfId="9" applyFont="1" applyFill="1" applyAlignment="1" applyProtection="1">
      <alignment horizontal="right"/>
      <protection locked="0"/>
    </xf>
    <xf numFmtId="0" fontId="9" fillId="4" borderId="0" xfId="9" applyFont="1" applyFill="1" applyProtection="1">
      <protection locked="0"/>
    </xf>
    <xf numFmtId="1" fontId="9" fillId="4" borderId="0" xfId="9" applyNumberFormat="1" applyFont="1" applyFill="1" applyProtection="1">
      <protection locked="0"/>
    </xf>
    <xf numFmtId="173" fontId="9" fillId="4" borderId="0" xfId="9" applyNumberFormat="1" applyFont="1" applyFill="1" applyProtection="1">
      <protection locked="0"/>
    </xf>
    <xf numFmtId="0" fontId="9" fillId="4" borderId="0" xfId="9" quotePrefix="1" applyFont="1" applyFill="1" applyAlignment="1" applyProtection="1">
      <alignment horizontal="right"/>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0" fontId="3" fillId="4" borderId="0" xfId="0" applyFont="1" applyFill="1" applyAlignment="1">
      <alignment horizontal="center"/>
    </xf>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0" fontId="3" fillId="4" borderId="0" xfId="0" applyFont="1" applyFill="1" applyAlignment="1">
      <alignment horizontal="right"/>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1" fontId="3" fillId="8" borderId="2" xfId="1" applyNumberFormat="1" applyFont="1" applyFill="1" applyBorder="1" applyProtection="1">
      <protection locked="0"/>
    </xf>
    <xf numFmtId="0" fontId="13" fillId="8" borderId="2" xfId="0" applyFont="1" applyFill="1" applyBorder="1" applyProtection="1">
      <protection locked="0"/>
    </xf>
    <xf numFmtId="0" fontId="13" fillId="8" borderId="0" xfId="0" applyFont="1" applyFill="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0" fontId="13" fillId="8" borderId="2" xfId="0" applyFont="1" applyFill="1" applyBorder="1" applyAlignment="1" applyProtection="1">
      <alignment horizontal="center"/>
      <protection locked="0"/>
    </xf>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4" fontId="3" fillId="8" borderId="33" xfId="8" applyNumberFormat="1" applyFont="1" applyFill="1" applyBorder="1" applyProtection="1">
      <protection locked="0"/>
    </xf>
    <xf numFmtId="174" fontId="3" fillId="8" borderId="33" xfId="3" applyNumberFormat="1" applyFont="1" applyFill="1" applyBorder="1" applyProtection="1">
      <protection locked="0"/>
    </xf>
    <xf numFmtId="174" fontId="2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5" xfId="3" applyNumberFormat="1" applyFont="1" applyFill="1" applyBorder="1" applyProtection="1">
      <protection locked="0"/>
    </xf>
    <xf numFmtId="174" fontId="5" fillId="11" borderId="28" xfId="3" applyNumberFormat="1" applyFont="1" applyFill="1" applyBorder="1" applyProtection="1">
      <protection locked="0"/>
    </xf>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43" fontId="29" fillId="0" borderId="0" xfId="1" applyFont="1" applyProtection="1"/>
    <xf numFmtId="174" fontId="8" fillId="12" borderId="40" xfId="3" applyNumberFormat="1" applyFont="1" applyFill="1" applyBorder="1" applyProtection="1"/>
    <xf numFmtId="174" fontId="5" fillId="10" borderId="38"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11" xfId="0" applyFont="1" applyFill="1" applyBorder="1" applyAlignment="1" applyProtection="1">
      <alignment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1"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5" fillId="13" borderId="2" xfId="3" applyNumberFormat="1" applyFont="1" applyFill="1" applyBorder="1" applyProtection="1"/>
    <xf numFmtId="174" fontId="8" fillId="13" borderId="10" xfId="3" applyNumberFormat="1" applyFont="1" applyFill="1" applyBorder="1" applyProtection="1"/>
    <xf numFmtId="174" fontId="8" fillId="13" borderId="2" xfId="3" applyNumberFormat="1" applyFont="1" applyFill="1" applyBorder="1" applyProtection="1"/>
    <xf numFmtId="174" fontId="8" fillId="10" borderId="28" xfId="3" applyNumberFormat="1" applyFont="1" applyFill="1" applyBorder="1" applyProtection="1"/>
    <xf numFmtId="174" fontId="5" fillId="16" borderId="5"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3" fillId="13" borderId="0" xfId="3" applyNumberFormat="1" applyFont="1" applyFill="1" applyProtection="1"/>
    <xf numFmtId="174" fontId="2" fillId="10" borderId="0" xfId="3" applyNumberFormat="1" applyFont="1" applyFill="1" applyBorder="1" applyProtection="1"/>
    <xf numFmtId="174" fontId="3" fillId="16" borderId="2"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1" fillId="13" borderId="10" xfId="3" applyNumberFormat="1" applyFont="1" applyFill="1" applyBorder="1" applyProtection="1"/>
    <xf numFmtId="174" fontId="5" fillId="13" borderId="11" xfId="3" applyNumberFormat="1" applyFont="1" applyFill="1" applyBorder="1" applyProtection="1"/>
    <xf numFmtId="0" fontId="5" fillId="11" borderId="2" xfId="0" applyFont="1" applyFill="1" applyBorder="1" applyAlignment="1" applyProtection="1">
      <alignment horizontal="center"/>
      <protection locked="0"/>
    </xf>
    <xf numFmtId="0" fontId="5" fillId="11" borderId="2" xfId="0" applyFont="1" applyFill="1" applyBorder="1" applyProtection="1">
      <protection locked="0"/>
    </xf>
    <xf numFmtId="0" fontId="5" fillId="11" borderId="21" xfId="0" applyFont="1" applyFill="1" applyBorder="1" applyProtection="1">
      <protection locked="0"/>
    </xf>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9"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0" fontId="9" fillId="11" borderId="10" xfId="0" applyFont="1" applyFill="1" applyBorder="1" applyProtection="1">
      <protection locked="0"/>
    </xf>
    <xf numFmtId="41" fontId="9" fillId="8" borderId="10" xfId="0" applyNumberFormat="1" applyFont="1" applyFill="1" applyBorder="1" applyProtection="1">
      <protection locked="0"/>
    </xf>
    <xf numFmtId="41" fontId="9" fillId="8" borderId="2" xfId="0" applyNumberFormat="1" applyFont="1" applyFill="1" applyBorder="1" applyProtection="1">
      <protection locked="0"/>
    </xf>
    <xf numFmtId="41" fontId="9" fillId="8" borderId="33" xfId="0" applyNumberFormat="1" applyFont="1" applyFill="1" applyBorder="1" applyProtection="1">
      <protection locked="0"/>
    </xf>
    <xf numFmtId="41" fontId="9" fillId="8" borderId="24" xfId="0" applyNumberFormat="1" applyFont="1" applyFill="1" applyBorder="1" applyProtection="1">
      <protection locked="0"/>
    </xf>
    <xf numFmtId="41" fontId="9" fillId="8" borderId="21" xfId="0" applyNumberFormat="1" applyFont="1" applyFill="1" applyBorder="1" applyProtection="1">
      <protection locked="0"/>
    </xf>
    <xf numFmtId="41" fontId="9" fillId="8" borderId="28" xfId="0" applyNumberFormat="1" applyFont="1" applyFill="1" applyBorder="1" applyProtection="1">
      <protection locked="0"/>
    </xf>
    <xf numFmtId="41" fontId="9" fillId="8" borderId="1" xfId="0" applyNumberFormat="1" applyFont="1" applyFill="1" applyBorder="1" applyProtection="1">
      <protection locked="0"/>
    </xf>
    <xf numFmtId="1" fontId="13" fillId="0" borderId="0" xfId="0" applyNumberFormat="1" applyFont="1"/>
    <xf numFmtId="38" fontId="3" fillId="0" borderId="0" xfId="0" applyNumberFormat="1" applyFont="1" applyAlignment="1">
      <alignment horizontal="center"/>
    </xf>
    <xf numFmtId="0" fontId="13" fillId="0" borderId="20" xfId="0" applyFont="1" applyBorder="1"/>
    <xf numFmtId="0" fontId="13" fillId="0" borderId="0" xfId="0" applyFont="1" applyAlignment="1">
      <alignment horizontal="center"/>
    </xf>
    <xf numFmtId="169" fontId="13" fillId="0" borderId="0" xfId="0" applyNumberFormat="1" applyFont="1" applyAlignment="1">
      <alignment horizontal="center"/>
    </xf>
    <xf numFmtId="0" fontId="13" fillId="0" borderId="0" xfId="0" applyFont="1" applyAlignment="1">
      <alignment horizontal="left"/>
    </xf>
    <xf numFmtId="174" fontId="5" fillId="16" borderId="43" xfId="3" applyNumberFormat="1" applyFont="1" applyFill="1" applyBorder="1" applyProtection="1"/>
    <xf numFmtId="0" fontId="29" fillId="0" borderId="0" xfId="0" applyFont="1"/>
    <xf numFmtId="43" fontId="36" fillId="0" borderId="0" xfId="1" applyFont="1" applyProtection="1"/>
    <xf numFmtId="0" fontId="36" fillId="0" borderId="0" xfId="0" applyFont="1" applyAlignment="1">
      <alignment horizontal="left"/>
    </xf>
    <xf numFmtId="171" fontId="2" fillId="11" borderId="2" xfId="1" applyNumberFormat="1" applyFont="1" applyFill="1" applyBorder="1" applyProtection="1">
      <protection locked="0"/>
    </xf>
    <xf numFmtId="1" fontId="3" fillId="0" borderId="0" xfId="0" applyNumberFormat="1" applyFont="1" applyAlignment="1">
      <alignment horizontal="left"/>
    </xf>
    <xf numFmtId="0" fontId="3" fillId="10" borderId="0" xfId="0" applyFont="1" applyFill="1"/>
    <xf numFmtId="0" fontId="3" fillId="10" borderId="2" xfId="0" applyFont="1" applyFill="1" applyBorder="1"/>
    <xf numFmtId="0" fontId="39" fillId="0" borderId="0" xfId="0" applyFont="1"/>
    <xf numFmtId="171" fontId="13" fillId="16" borderId="0" xfId="1" applyNumberFormat="1" applyFont="1" applyFill="1" applyProtection="1"/>
    <xf numFmtId="0" fontId="13" fillId="13" borderId="0" xfId="0" applyFont="1" applyFill="1"/>
    <xf numFmtId="171" fontId="13" fillId="13" borderId="0" xfId="1" applyNumberFormat="1" applyFont="1" applyFill="1" applyProtection="1"/>
    <xf numFmtId="0" fontId="13" fillId="13" borderId="2" xfId="0" applyFont="1" applyFill="1" applyBorder="1"/>
    <xf numFmtId="171" fontId="13" fillId="13" borderId="2" xfId="1" applyNumberFormat="1" applyFont="1" applyFill="1" applyBorder="1" applyProtection="1"/>
    <xf numFmtId="0" fontId="51" fillId="0" borderId="0" xfId="0" applyFont="1"/>
    <xf numFmtId="44" fontId="2" fillId="16" borderId="0" xfId="3" applyFont="1" applyFill="1" applyBorder="1" applyAlignment="1" applyProtection="1"/>
    <xf numFmtId="0" fontId="13" fillId="8" borderId="0" xfId="0" applyFont="1" applyFill="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0" fontId="3" fillId="10" borderId="0" xfId="0" applyFont="1" applyFill="1" applyAlignment="1">
      <alignment horizontal="center"/>
    </xf>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13" fillId="11" borderId="0" xfId="0" applyFont="1" applyFill="1"/>
    <xf numFmtId="0" fontId="13" fillId="10" borderId="0" xfId="0" applyFont="1" applyFill="1"/>
    <xf numFmtId="0" fontId="13" fillId="4" borderId="0" xfId="0" applyFont="1" applyFill="1"/>
    <xf numFmtId="0" fontId="13" fillId="12" borderId="0" xfId="0" applyFont="1" applyFill="1"/>
    <xf numFmtId="0" fontId="13" fillId="16" borderId="0" xfId="0" applyFont="1" applyFill="1"/>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176" fontId="13" fillId="8" borderId="0" xfId="0" applyNumberFormat="1" applyFont="1" applyFill="1" applyProtection="1">
      <protection locked="0"/>
    </xf>
    <xf numFmtId="0" fontId="3" fillId="8" borderId="0" xfId="0" applyFont="1" applyFill="1" applyAlignment="1" applyProtection="1">
      <alignment horizontal="center"/>
      <protection locked="0"/>
    </xf>
    <xf numFmtId="0" fontId="13" fillId="8" borderId="14" xfId="0" applyFont="1" applyFill="1" applyBorder="1" applyProtection="1">
      <protection locked="0"/>
    </xf>
    <xf numFmtId="0" fontId="13" fillId="10" borderId="2" xfId="0" applyFont="1" applyFill="1" applyBorder="1"/>
    <xf numFmtId="0" fontId="5" fillId="0" borderId="0" xfId="0" applyFont="1" applyAlignment="1">
      <alignment horizontal="right"/>
    </xf>
    <xf numFmtId="41" fontId="5" fillId="7" borderId="2" xfId="0" applyNumberFormat="1" applyFont="1" applyFill="1" applyBorder="1" applyAlignment="1">
      <alignment horizontal="center"/>
    </xf>
    <xf numFmtId="0" fontId="3" fillId="0" borderId="2" xfId="0" applyFont="1" applyBorder="1" applyAlignment="1">
      <alignment horizontal="center"/>
    </xf>
    <xf numFmtId="49" fontId="2" fillId="0" borderId="0" xfId="7" applyNumberFormat="1" applyFont="1" applyAlignment="1">
      <alignment horizontal="left"/>
    </xf>
    <xf numFmtId="0" fontId="2" fillId="0" borderId="0" xfId="7" applyFont="1"/>
    <xf numFmtId="0" fontId="3" fillId="0" borderId="0" xfId="0" quotePrefix="1" applyFont="1" applyAlignment="1">
      <alignment horizontal="left"/>
    </xf>
    <xf numFmtId="43" fontId="3" fillId="16" borderId="2" xfId="0" applyNumberFormat="1" applyFont="1" applyFill="1" applyBorder="1" applyAlignment="1">
      <alignment horizontal="center"/>
    </xf>
    <xf numFmtId="0" fontId="4" fillId="0" borderId="0" xfId="0" applyFont="1"/>
    <xf numFmtId="43" fontId="3" fillId="13" borderId="2" xfId="0" applyNumberFormat="1" applyFont="1" applyFill="1" applyBorder="1" applyAlignment="1">
      <alignment horizontal="center"/>
    </xf>
    <xf numFmtId="43" fontId="3" fillId="13" borderId="2" xfId="0" applyNumberFormat="1" applyFont="1" applyFill="1" applyBorder="1"/>
    <xf numFmtId="43" fontId="2" fillId="10" borderId="2" xfId="0" applyNumberFormat="1" applyFont="1" applyFill="1" applyBorder="1" applyAlignment="1">
      <alignment horizontal="center"/>
    </xf>
    <xf numFmtId="0" fontId="3" fillId="0" borderId="0" xfId="0" applyFont="1" applyAlignment="1">
      <alignment horizontal="left" indent="1"/>
    </xf>
    <xf numFmtId="174" fontId="3" fillId="0" borderId="0" xfId="3" applyNumberFormat="1" applyFont="1" applyProtection="1"/>
    <xf numFmtId="174" fontId="3" fillId="0" borderId="0" xfId="3" applyNumberFormat="1" applyFont="1" applyFill="1" applyBorder="1" applyProtection="1"/>
    <xf numFmtId="174" fontId="3" fillId="0" borderId="0" xfId="3" applyNumberFormat="1" applyFont="1" applyAlignment="1" applyProtection="1">
      <alignment horizontal="center"/>
    </xf>
    <xf numFmtId="49" fontId="3" fillId="0" borderId="0" xfId="0" applyNumberFormat="1" applyFont="1" applyAlignment="1">
      <alignment horizontal="center"/>
    </xf>
    <xf numFmtId="0" fontId="3" fillId="13" borderId="0" xfId="0" applyFont="1" applyFill="1" applyAlignment="1">
      <alignment horizontal="left"/>
    </xf>
    <xf numFmtId="174" fontId="3" fillId="0" borderId="0" xfId="3" applyNumberFormat="1" applyFont="1" applyFill="1" applyAlignment="1" applyProtection="1">
      <alignment horizontal="right"/>
    </xf>
    <xf numFmtId="41" fontId="3" fillId="0" borderId="0" xfId="0" applyNumberFormat="1" applyFont="1"/>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0" fontId="8" fillId="10" borderId="5" xfId="0" applyFont="1" applyFill="1" applyBorder="1"/>
    <xf numFmtId="166" fontId="8" fillId="10" borderId="5" xfId="0" applyNumberFormat="1" applyFont="1" applyFill="1" applyBorder="1"/>
    <xf numFmtId="0" fontId="8" fillId="10" borderId="0" xfId="0" applyFont="1" applyFill="1" applyAlignment="1">
      <alignment horizontal="center"/>
    </xf>
    <xf numFmtId="0" fontId="8" fillId="10" borderId="0" xfId="0" applyFont="1" applyFill="1" applyAlignment="1">
      <alignment horizontal="left"/>
    </xf>
    <xf numFmtId="0" fontId="8" fillId="10" borderId="5" xfId="0" applyFont="1" applyFill="1" applyBorder="1" applyAlignment="1">
      <alignment horizontal="center"/>
    </xf>
    <xf numFmtId="0" fontId="8" fillId="10" borderId="9" xfId="0" applyFont="1" applyFill="1" applyBorder="1"/>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174" fontId="5" fillId="16" borderId="10" xfId="3" applyNumberFormat="1" applyFont="1" applyFill="1" applyBorder="1" applyProtection="1"/>
    <xf numFmtId="0" fontId="5" fillId="5" borderId="10" xfId="0" applyFont="1" applyFill="1" applyBorder="1"/>
    <xf numFmtId="0" fontId="5" fillId="0" borderId="10" xfId="0" applyFont="1" applyBorder="1" applyAlignment="1">
      <alignment horizontal="left" indent="1"/>
    </xf>
    <xf numFmtId="0" fontId="5" fillId="0" borderId="10" xfId="0" applyFont="1" applyBorder="1" applyAlignment="1">
      <alignment horizontal="left"/>
    </xf>
    <xf numFmtId="174" fontId="5" fillId="16" borderId="36" xfId="3" applyNumberFormat="1" applyFont="1" applyFill="1" applyBorder="1" applyProtection="1"/>
    <xf numFmtId="0" fontId="5" fillId="0" borderId="9" xfId="0" applyFont="1" applyBorder="1"/>
    <xf numFmtId="0" fontId="8" fillId="0" borderId="7" xfId="0" applyFont="1" applyBorder="1"/>
    <xf numFmtId="174" fontId="8" fillId="4" borderId="7" xfId="3" applyNumberFormat="1" applyFont="1" applyFill="1" applyBorder="1" applyProtection="1"/>
    <xf numFmtId="0" fontId="8" fillId="0" borderId="2" xfId="0" applyFont="1" applyBorder="1"/>
    <xf numFmtId="174" fontId="5" fillId="16" borderId="11" xfId="3" applyNumberFormat="1" applyFont="1" applyFill="1" applyBorder="1" applyProtection="1"/>
    <xf numFmtId="0" fontId="8" fillId="0" borderId="10" xfId="0" applyFont="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 fillId="0" borderId="0" xfId="0" applyFont="1" applyAlignment="1">
      <alignment vertical="center"/>
    </xf>
    <xf numFmtId="0" fontId="46" fillId="0" borderId="0" xfId="0" applyFont="1"/>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7" xfId="0" applyFont="1" applyBorder="1"/>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10" xfId="0" applyFont="1" applyBorder="1" applyAlignment="1">
      <alignment wrapText="1"/>
    </xf>
    <xf numFmtId="174" fontId="5" fillId="16" borderId="34" xfId="3" applyNumberFormat="1" applyFont="1" applyFill="1" applyBorder="1" applyProtection="1"/>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174" fontId="5" fillId="0" borderId="26" xfId="3" applyNumberFormat="1" applyFont="1" applyFill="1" applyBorder="1" applyProtection="1"/>
    <xf numFmtId="174" fontId="5" fillId="0" borderId="6" xfId="3" applyNumberFormat="1" applyFont="1" applyFill="1" applyBorder="1" applyProtection="1"/>
    <xf numFmtId="0" fontId="5" fillId="11" borderId="2" xfId="0" applyFont="1" applyFill="1" applyBorder="1" applyAlignment="1">
      <alignment horizontal="left"/>
    </xf>
    <xf numFmtId="0" fontId="5" fillId="11" borderId="21" xfId="0" applyFont="1" applyFill="1" applyBorder="1" applyAlignment="1">
      <alignment horizontal="left"/>
    </xf>
    <xf numFmtId="0" fontId="5" fillId="0" borderId="21" xfId="0" applyFont="1" applyBorder="1" applyAlignment="1">
      <alignment horizontal="left"/>
    </xf>
    <xf numFmtId="0" fontId="10" fillId="0" borderId="24" xfId="0" applyFont="1" applyBorder="1"/>
    <xf numFmtId="174" fontId="5" fillId="0" borderId="24" xfId="3" applyNumberFormat="1" applyFont="1" applyFill="1" applyBorder="1" applyProtection="1"/>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 xfId="0" applyNumberFormat="1" applyFont="1" applyBorder="1" applyAlignment="1">
      <alignment horizontal="right"/>
    </xf>
    <xf numFmtId="174" fontId="5" fillId="16" borderId="2" xfId="3" applyNumberFormat="1" applyFont="1" applyFill="1" applyBorder="1" applyProtection="1"/>
    <xf numFmtId="49" fontId="5" fillId="0" borderId="21" xfId="0" applyNumberFormat="1" applyFont="1" applyBorder="1" applyAlignment="1">
      <alignment horizontal="right"/>
    </xf>
    <xf numFmtId="49" fontId="8" fillId="0" borderId="2"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164" fontId="8" fillId="4" borderId="1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0" fontId="8" fillId="4" borderId="3" xfId="0" applyFont="1" applyFill="1" applyBorder="1" applyAlignment="1">
      <alignment wrapText="1"/>
    </xf>
    <xf numFmtId="0" fontId="8" fillId="4" borderId="0" xfId="0" applyFont="1" applyFill="1" applyAlignment="1">
      <alignment wrapText="1"/>
    </xf>
    <xf numFmtId="49" fontId="16" fillId="4" borderId="0" xfId="0" applyNumberFormat="1" applyFont="1" applyFill="1" applyAlignment="1">
      <alignment horizontal="left"/>
    </xf>
    <xf numFmtId="0" fontId="8" fillId="4" borderId="0" xfId="0" applyFont="1" applyFill="1"/>
    <xf numFmtId="0" fontId="8" fillId="4" borderId="5" xfId="0" applyFont="1" applyFill="1" applyBorder="1" applyAlignment="1">
      <alignment horizontal="center" wrapText="1"/>
    </xf>
    <xf numFmtId="0" fontId="8" fillId="4" borderId="0" xfId="0" applyFont="1" applyFill="1" applyAlignment="1">
      <alignment horizontal="center" wrapText="1"/>
    </xf>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8" fillId="4" borderId="11" xfId="0" applyFont="1" applyFill="1" applyBorder="1" applyAlignment="1">
      <alignment horizontal="center" wrapText="1"/>
    </xf>
    <xf numFmtId="0" fontId="8" fillId="4" borderId="2" xfId="0"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49" fontId="9" fillId="10" borderId="14" xfId="0" applyNumberFormat="1" applyFont="1" applyFill="1" applyBorder="1" applyAlignment="1">
      <alignment horizontal="left"/>
    </xf>
    <xf numFmtId="0" fontId="9" fillId="10" borderId="4" xfId="0" applyFont="1" applyFill="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1" fontId="9" fillId="0" borderId="6" xfId="0" applyNumberFormat="1" applyFont="1" applyBorder="1"/>
    <xf numFmtId="41" fontId="9" fillId="0" borderId="0" xfId="0" applyNumberFormat="1" applyFont="1"/>
    <xf numFmtId="49" fontId="9" fillId="0" borderId="14" xfId="0" applyNumberFormat="1" applyFont="1" applyBorder="1" applyAlignment="1">
      <alignment horizontal="left"/>
    </xf>
    <xf numFmtId="49" fontId="9" fillId="0" borderId="2" xfId="0" applyNumberFormat="1" applyFont="1" applyBorder="1" applyAlignment="1">
      <alignment horizontal="left"/>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1" fontId="9" fillId="0" borderId="5" xfId="0" applyNumberFormat="1" applyFont="1" applyBorder="1"/>
    <xf numFmtId="49" fontId="9" fillId="0" borderId="12" xfId="0" applyNumberFormat="1" applyFont="1" applyBorder="1" applyAlignment="1">
      <alignment horizontal="left"/>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9" fillId="0" borderId="0" xfId="0" applyFont="1" applyAlignment="1">
      <alignment horizontal="righ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3" borderId="33" xfId="0" applyFont="1" applyFill="1" applyBorder="1"/>
    <xf numFmtId="174" fontId="5" fillId="13" borderId="33" xfId="3" applyNumberFormat="1" applyFont="1" applyFill="1" applyBorder="1" applyProtection="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0" fontId="13" fillId="0" borderId="0" xfId="0" applyFont="1" applyAlignment="1">
      <alignment horizontal="center" vertical="center"/>
    </xf>
    <xf numFmtId="0" fontId="13" fillId="0" borderId="2" xfId="0" applyFont="1" applyBorder="1" applyAlignment="1" applyProtection="1">
      <alignment horizontal="left"/>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right"/>
      <protection locked="0"/>
    </xf>
    <xf numFmtId="38" fontId="13" fillId="0" borderId="2" xfId="0" applyNumberFormat="1" applyFont="1" applyBorder="1" applyAlignment="1" applyProtection="1">
      <alignment horizontal="left"/>
      <protection locked="0"/>
    </xf>
    <xf numFmtId="169" fontId="13" fillId="0" borderId="2" xfId="0" applyNumberFormat="1"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21" xfId="0" applyFont="1" applyBorder="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52" fillId="4" borderId="0" xfId="0" applyFont="1" applyFill="1" applyAlignment="1">
      <alignment horizontal="center"/>
    </xf>
    <xf numFmtId="0" fontId="13" fillId="8" borderId="2" xfId="0" applyFont="1" applyFill="1" applyBorder="1" applyAlignment="1" applyProtection="1">
      <alignment horizontal="left" vertical="center"/>
      <protection locked="0"/>
    </xf>
    <xf numFmtId="0" fontId="13" fillId="8" borderId="0" xfId="0" applyFont="1" applyFill="1" applyAlignment="1" applyProtection="1">
      <alignment horizontal="center"/>
      <protection locked="0"/>
    </xf>
    <xf numFmtId="0" fontId="2" fillId="4" borderId="0" xfId="0" applyFont="1" applyFill="1" applyAlignment="1">
      <alignment horizontal="center" wrapText="1"/>
    </xf>
    <xf numFmtId="0" fontId="3" fillId="11" borderId="0" xfId="0" applyFont="1" applyFill="1" applyAlignment="1" applyProtection="1">
      <alignment horizontal="left"/>
      <protection locked="0"/>
    </xf>
    <xf numFmtId="0" fontId="13" fillId="8" borderId="2" xfId="0" applyFont="1" applyFill="1" applyBorder="1" applyAlignment="1" applyProtection="1">
      <alignment horizontal="center" vertical="center"/>
      <protection locked="0"/>
    </xf>
    <xf numFmtId="0" fontId="13" fillId="8" borderId="2" xfId="0" applyFont="1" applyFill="1" applyBorder="1" applyAlignment="1" applyProtection="1">
      <alignment horizontal="center"/>
      <protection locked="0"/>
    </xf>
    <xf numFmtId="0" fontId="3" fillId="0" borderId="0" xfId="0" applyFont="1" applyAlignment="1">
      <alignment horizontal="right"/>
    </xf>
    <xf numFmtId="169" fontId="13" fillId="8" borderId="2" xfId="0" applyNumberFormat="1" applyFont="1" applyFill="1" applyBorder="1" applyAlignment="1" applyProtection="1">
      <alignment horizontal="center"/>
      <protection locked="0"/>
    </xf>
    <xf numFmtId="0" fontId="2" fillId="0" borderId="0" xfId="0" applyFont="1" applyAlignment="1">
      <alignment horizontal="center"/>
    </xf>
    <xf numFmtId="49" fontId="2" fillId="0" borderId="0" xfId="0" applyNumberFormat="1"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xf>
    <xf numFmtId="0" fontId="2" fillId="0" borderId="0" xfId="7" applyFont="1" applyAlignment="1">
      <alignment horizontal="center"/>
    </xf>
    <xf numFmtId="0" fontId="3" fillId="0" borderId="0" xfId="0" applyFont="1" applyAlignment="1">
      <alignment horizontal="left"/>
    </xf>
    <xf numFmtId="0" fontId="3" fillId="7" borderId="2" xfId="0" applyFont="1" applyFill="1" applyBorder="1" applyAlignment="1">
      <alignment horizontal="center"/>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center"/>
    </xf>
    <xf numFmtId="0" fontId="3" fillId="4" borderId="2" xfId="0" applyFont="1" applyFill="1" applyBorder="1" applyAlignment="1">
      <alignment horizontal="center"/>
    </xf>
    <xf numFmtId="0" fontId="2" fillId="4" borderId="0" xfId="0" applyFont="1" applyFill="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5" fillId="10" borderId="0" xfId="0" applyFont="1" applyFill="1" applyAlignment="1">
      <alignment horizontal="center"/>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0" fontId="8" fillId="10" borderId="16" xfId="0" applyFont="1" applyFill="1" applyBorder="1" applyAlignment="1">
      <alignment horizontal="center"/>
    </xf>
    <xf numFmtId="0" fontId="8" fillId="10" borderId="2" xfId="0" applyFont="1" applyFill="1" applyBorder="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16" xfId="0" applyFont="1" applyFill="1" applyBorder="1" applyAlignment="1">
      <alignment horizontal="center"/>
    </xf>
    <xf numFmtId="0" fontId="8" fillId="4" borderId="2" xfId="0" applyFont="1" applyFill="1" applyBorder="1" applyAlignment="1">
      <alignment horizontal="center"/>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9" fillId="0" borderId="18" xfId="0" applyFont="1" applyBorder="1" applyAlignment="1">
      <alignment wrapText="1"/>
    </xf>
    <xf numFmtId="0" fontId="9" fillId="0" borderId="34" xfId="0" applyFont="1" applyBorder="1" applyAlignment="1">
      <alignment wrapText="1"/>
    </xf>
    <xf numFmtId="49" fontId="6" fillId="0" borderId="29" xfId="0" applyNumberFormat="1" applyFont="1" applyBorder="1" applyAlignment="1">
      <alignment horizontal="left" wrapText="1"/>
    </xf>
    <xf numFmtId="0" fontId="9" fillId="0" borderId="29" xfId="0" applyFont="1" applyBorder="1" applyAlignment="1">
      <alignment wrapText="1"/>
    </xf>
    <xf numFmtId="0" fontId="9"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9" fillId="0" borderId="2" xfId="0" applyFont="1" applyBorder="1" applyAlignment="1">
      <alignment wrapText="1"/>
    </xf>
    <xf numFmtId="0" fontId="9"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9" fillId="0" borderId="21" xfId="0" applyFont="1" applyBorder="1" applyAlignment="1">
      <alignment wrapText="1"/>
    </xf>
    <xf numFmtId="0" fontId="9" fillId="0" borderId="24" xfId="0" applyFont="1" applyBorder="1" applyAlignment="1">
      <alignment wrapText="1"/>
    </xf>
    <xf numFmtId="0" fontId="16" fillId="10" borderId="14" xfId="0" applyFont="1" applyFill="1" applyBorder="1" applyAlignment="1">
      <alignment horizontal="center"/>
    </xf>
    <xf numFmtId="0" fontId="16" fillId="10" borderId="4" xfId="0" applyFont="1" applyFill="1" applyBorder="1" applyAlignment="1">
      <alignment horizontal="center"/>
    </xf>
    <xf numFmtId="0" fontId="16" fillId="0" borderId="1" xfId="0" applyFont="1" applyBorder="1" applyAlignment="1">
      <alignment horizontal="center"/>
    </xf>
    <xf numFmtId="0" fontId="17" fillId="6" borderId="0" xfId="0" applyFont="1" applyFill="1" applyAlignment="1">
      <alignment horizontal="center"/>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0" fontId="11" fillId="0" borderId="17" xfId="0" applyFont="1" applyBorder="1" applyAlignment="1">
      <alignment horizontal="left"/>
    </xf>
    <xf numFmtId="0" fontId="11" fillId="0" borderId="0" xfId="0" applyFont="1" applyAlignment="1">
      <alignment horizontal="left"/>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2">
    <cellStyle name="Comma" xfId="1" builtinId="3"/>
    <cellStyle name="Comma 2" xfId="2" xr:uid="{985AED60-5B52-48A9-A87A-E0BE8064D893}"/>
    <cellStyle name="Currency" xfId="3" builtinId="4"/>
    <cellStyle name="Currency 2" xfId="4" xr:uid="{B955615D-15C2-48B1-8755-DCB4F40B7362}"/>
    <cellStyle name="Currency 2 2" xfId="5" xr:uid="{E3BBD0AD-0D26-44F4-ADA5-30251286DC61}"/>
    <cellStyle name="Currency 3" xfId="6" xr:uid="{3EF5DBB5-BE28-481A-963F-9CC198438F38}"/>
    <cellStyle name="Normal" xfId="0" builtinId="0"/>
    <cellStyle name="Normal 2" xfId="7" xr:uid="{9B5951B2-20AB-4D53-820C-22C7B6736770}"/>
    <cellStyle name="Normal 3" xfId="8" xr:uid="{D366A35E-5FD3-4F14-A21D-FC5E5890D996}"/>
    <cellStyle name="Normal_S- Schedules" xfId="9" xr:uid="{D1191B57-E0B1-4D87-9478-54C6E9450794}"/>
    <cellStyle name="Normal_Transfer Schedules" xfId="10" xr:uid="{2F138BA3-2371-4962-990E-991E576E1840}"/>
    <cellStyle name="Percent" xfId="11" builtinId="5"/>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10</xdr:col>
          <xdr:colOff>171450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133350</xdr:rowOff>
        </xdr:from>
        <xdr:to>
          <xdr:col>9</xdr:col>
          <xdr:colOff>76200</xdr:colOff>
          <xdr:row>15</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E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133350</xdr:rowOff>
        </xdr:from>
        <xdr:to>
          <xdr:col>11</xdr:col>
          <xdr:colOff>76200</xdr:colOff>
          <xdr:row>15</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E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133350</xdr:rowOff>
        </xdr:from>
        <xdr:to>
          <xdr:col>13</xdr:col>
          <xdr:colOff>76200</xdr:colOff>
          <xdr:row>15</xdr:row>
          <xdr:rowOff>19050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E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133350</xdr:rowOff>
        </xdr:from>
        <xdr:to>
          <xdr:col>9</xdr:col>
          <xdr:colOff>76200</xdr:colOff>
          <xdr:row>17</xdr:row>
          <xdr:rowOff>28575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E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133350</xdr:rowOff>
        </xdr:from>
        <xdr:to>
          <xdr:col>11</xdr:col>
          <xdr:colOff>76200</xdr:colOff>
          <xdr:row>17</xdr:row>
          <xdr:rowOff>28575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E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133350</xdr:rowOff>
        </xdr:from>
        <xdr:to>
          <xdr:col>13</xdr:col>
          <xdr:colOff>76200</xdr:colOff>
          <xdr:row>17</xdr:row>
          <xdr:rowOff>28575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E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133350</xdr:rowOff>
        </xdr:from>
        <xdr:to>
          <xdr:col>9</xdr:col>
          <xdr:colOff>76200</xdr:colOff>
          <xdr:row>19</xdr:row>
          <xdr:rowOff>28575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E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133350</xdr:rowOff>
        </xdr:from>
        <xdr:to>
          <xdr:col>11</xdr:col>
          <xdr:colOff>76200</xdr:colOff>
          <xdr:row>19</xdr:row>
          <xdr:rowOff>28575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E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133350</xdr:rowOff>
        </xdr:from>
        <xdr:to>
          <xdr:col>13</xdr:col>
          <xdr:colOff>76200</xdr:colOff>
          <xdr:row>19</xdr:row>
          <xdr:rowOff>28575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E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133350</xdr:rowOff>
        </xdr:from>
        <xdr:to>
          <xdr:col>9</xdr:col>
          <xdr:colOff>76200</xdr:colOff>
          <xdr:row>22</xdr:row>
          <xdr:rowOff>28575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E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133350</xdr:rowOff>
        </xdr:from>
        <xdr:to>
          <xdr:col>11</xdr:col>
          <xdr:colOff>76200</xdr:colOff>
          <xdr:row>22</xdr:row>
          <xdr:rowOff>28575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E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133350</xdr:rowOff>
        </xdr:from>
        <xdr:to>
          <xdr:col>13</xdr:col>
          <xdr:colOff>76200</xdr:colOff>
          <xdr:row>22</xdr:row>
          <xdr:rowOff>28575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E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133350</xdr:rowOff>
        </xdr:from>
        <xdr:to>
          <xdr:col>9</xdr:col>
          <xdr:colOff>76200</xdr:colOff>
          <xdr:row>25</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E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133350</xdr:rowOff>
        </xdr:from>
        <xdr:to>
          <xdr:col>11</xdr:col>
          <xdr:colOff>76200</xdr:colOff>
          <xdr:row>25</xdr:row>
          <xdr:rowOff>28575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E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133350</xdr:rowOff>
        </xdr:from>
        <xdr:to>
          <xdr:col>13</xdr:col>
          <xdr:colOff>76200</xdr:colOff>
          <xdr:row>25</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E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133350</xdr:rowOff>
        </xdr:from>
        <xdr:to>
          <xdr:col>9</xdr:col>
          <xdr:colOff>76200</xdr:colOff>
          <xdr:row>28</xdr:row>
          <xdr:rowOff>28575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E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133350</xdr:rowOff>
        </xdr:from>
        <xdr:to>
          <xdr:col>11</xdr:col>
          <xdr:colOff>76200</xdr:colOff>
          <xdr:row>28</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E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133350</xdr:rowOff>
        </xdr:from>
        <xdr:to>
          <xdr:col>13</xdr:col>
          <xdr:colOff>76200</xdr:colOff>
          <xdr:row>28</xdr:row>
          <xdr:rowOff>28575</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E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133350</xdr:rowOff>
        </xdr:from>
        <xdr:to>
          <xdr:col>9</xdr:col>
          <xdr:colOff>76200</xdr:colOff>
          <xdr:row>30</xdr:row>
          <xdr:rowOff>28575</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E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133350</xdr:rowOff>
        </xdr:from>
        <xdr:to>
          <xdr:col>11</xdr:col>
          <xdr:colOff>76200</xdr:colOff>
          <xdr:row>30</xdr:row>
          <xdr:rowOff>28575</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E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133350</xdr:rowOff>
        </xdr:from>
        <xdr:to>
          <xdr:col>13</xdr:col>
          <xdr:colOff>76200</xdr:colOff>
          <xdr:row>30</xdr:row>
          <xdr:rowOff>28575</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E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133350</xdr:rowOff>
        </xdr:from>
        <xdr:to>
          <xdr:col>9</xdr:col>
          <xdr:colOff>76200</xdr:colOff>
          <xdr:row>34</xdr:row>
          <xdr:rowOff>19050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E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133350</xdr:rowOff>
        </xdr:from>
        <xdr:to>
          <xdr:col>11</xdr:col>
          <xdr:colOff>66675</xdr:colOff>
          <xdr:row>34</xdr:row>
          <xdr:rowOff>19050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E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76200</xdr:colOff>
          <xdr:row>34</xdr:row>
          <xdr:rowOff>28575</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E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133350</xdr:rowOff>
        </xdr:from>
        <xdr:to>
          <xdr:col>9</xdr:col>
          <xdr:colOff>76200</xdr:colOff>
          <xdr:row>39</xdr:row>
          <xdr:rowOff>28575</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E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133350</xdr:rowOff>
        </xdr:from>
        <xdr:to>
          <xdr:col>11</xdr:col>
          <xdr:colOff>76200</xdr:colOff>
          <xdr:row>39</xdr:row>
          <xdr:rowOff>28575</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E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133350</xdr:rowOff>
        </xdr:from>
        <xdr:to>
          <xdr:col>13</xdr:col>
          <xdr:colOff>66675</xdr:colOff>
          <xdr:row>39</xdr:row>
          <xdr:rowOff>28575</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E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133350</xdr:rowOff>
        </xdr:from>
        <xdr:to>
          <xdr:col>9</xdr:col>
          <xdr:colOff>76200</xdr:colOff>
          <xdr:row>49</xdr:row>
          <xdr:rowOff>28575</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E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47</xdr:row>
          <xdr:rowOff>133350</xdr:rowOff>
        </xdr:from>
        <xdr:to>
          <xdr:col>11</xdr:col>
          <xdr:colOff>76200</xdr:colOff>
          <xdr:row>49</xdr:row>
          <xdr:rowOff>28575</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E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133350</xdr:rowOff>
        </xdr:from>
        <xdr:to>
          <xdr:col>13</xdr:col>
          <xdr:colOff>76200</xdr:colOff>
          <xdr:row>49</xdr:row>
          <xdr:rowOff>28575</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E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133350</xdr:rowOff>
        </xdr:from>
        <xdr:to>
          <xdr:col>9</xdr:col>
          <xdr:colOff>76200</xdr:colOff>
          <xdr:row>51</xdr:row>
          <xdr:rowOff>28575</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E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133350</xdr:rowOff>
        </xdr:from>
        <xdr:to>
          <xdr:col>11</xdr:col>
          <xdr:colOff>76200</xdr:colOff>
          <xdr:row>51</xdr:row>
          <xdr:rowOff>28575</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E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133350</xdr:rowOff>
        </xdr:from>
        <xdr:to>
          <xdr:col>13</xdr:col>
          <xdr:colOff>76200</xdr:colOff>
          <xdr:row>51</xdr:row>
          <xdr:rowOff>28575</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E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133350</xdr:rowOff>
        </xdr:from>
        <xdr:to>
          <xdr:col>9</xdr:col>
          <xdr:colOff>76200</xdr:colOff>
          <xdr:row>55</xdr:row>
          <xdr:rowOff>28575</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E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53</xdr:row>
          <xdr:rowOff>133350</xdr:rowOff>
        </xdr:from>
        <xdr:to>
          <xdr:col>11</xdr:col>
          <xdr:colOff>76200</xdr:colOff>
          <xdr:row>55</xdr:row>
          <xdr:rowOff>28575</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E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76200</xdr:colOff>
          <xdr:row>55</xdr:row>
          <xdr:rowOff>28575</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E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133350</xdr:rowOff>
        </xdr:from>
        <xdr:to>
          <xdr:col>9</xdr:col>
          <xdr:colOff>76200</xdr:colOff>
          <xdr:row>66</xdr:row>
          <xdr:rowOff>28575</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E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64</xdr:row>
          <xdr:rowOff>133350</xdr:rowOff>
        </xdr:from>
        <xdr:to>
          <xdr:col>11</xdr:col>
          <xdr:colOff>76200</xdr:colOff>
          <xdr:row>66</xdr:row>
          <xdr:rowOff>28575</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E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133350</xdr:rowOff>
        </xdr:from>
        <xdr:to>
          <xdr:col>13</xdr:col>
          <xdr:colOff>76200</xdr:colOff>
          <xdr:row>66</xdr:row>
          <xdr:rowOff>28575</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E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133350</xdr:rowOff>
        </xdr:from>
        <xdr:to>
          <xdr:col>9</xdr:col>
          <xdr:colOff>76200</xdr:colOff>
          <xdr:row>68</xdr:row>
          <xdr:rowOff>28575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E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66</xdr:row>
          <xdr:rowOff>133350</xdr:rowOff>
        </xdr:from>
        <xdr:to>
          <xdr:col>11</xdr:col>
          <xdr:colOff>76200</xdr:colOff>
          <xdr:row>68</xdr:row>
          <xdr:rowOff>28575</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E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133350</xdr:rowOff>
        </xdr:from>
        <xdr:to>
          <xdr:col>13</xdr:col>
          <xdr:colOff>76200</xdr:colOff>
          <xdr:row>68</xdr:row>
          <xdr:rowOff>28575</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E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9525</xdr:rowOff>
        </xdr:from>
        <xdr:to>
          <xdr:col>9</xdr:col>
          <xdr:colOff>76200</xdr:colOff>
          <xdr:row>70</xdr:row>
          <xdr:rowOff>133350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E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68</xdr:row>
          <xdr:rowOff>66675</xdr:rowOff>
        </xdr:from>
        <xdr:to>
          <xdr:col>11</xdr:col>
          <xdr:colOff>76200</xdr:colOff>
          <xdr:row>70</xdr:row>
          <xdr:rowOff>95250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E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57150</xdr:rowOff>
        </xdr:from>
        <xdr:to>
          <xdr:col>13</xdr:col>
          <xdr:colOff>76200</xdr:colOff>
          <xdr:row>70</xdr:row>
          <xdr:rowOff>95250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E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133350</xdr:rowOff>
        </xdr:from>
        <xdr:to>
          <xdr:col>9</xdr:col>
          <xdr:colOff>76200</xdr:colOff>
          <xdr:row>73</xdr:row>
          <xdr:rowOff>28575</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E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133350</xdr:rowOff>
        </xdr:from>
        <xdr:to>
          <xdr:col>11</xdr:col>
          <xdr:colOff>76200</xdr:colOff>
          <xdr:row>73</xdr:row>
          <xdr:rowOff>28575</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E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133350</xdr:rowOff>
        </xdr:from>
        <xdr:to>
          <xdr:col>13</xdr:col>
          <xdr:colOff>76200</xdr:colOff>
          <xdr:row>73</xdr:row>
          <xdr:rowOff>28575</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E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73</xdr:row>
          <xdr:rowOff>133350</xdr:rowOff>
        </xdr:from>
        <xdr:to>
          <xdr:col>9</xdr:col>
          <xdr:colOff>76200</xdr:colOff>
          <xdr:row>75</xdr:row>
          <xdr:rowOff>28575</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E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133350</xdr:rowOff>
        </xdr:from>
        <xdr:to>
          <xdr:col>11</xdr:col>
          <xdr:colOff>76200</xdr:colOff>
          <xdr:row>75</xdr:row>
          <xdr:rowOff>28575</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E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133350</xdr:rowOff>
        </xdr:from>
        <xdr:to>
          <xdr:col>13</xdr:col>
          <xdr:colOff>76200</xdr:colOff>
          <xdr:row>75</xdr:row>
          <xdr:rowOff>28575</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E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133350</xdr:rowOff>
        </xdr:from>
        <xdr:to>
          <xdr:col>9</xdr:col>
          <xdr:colOff>76200</xdr:colOff>
          <xdr:row>77</xdr:row>
          <xdr:rowOff>28575</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E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75</xdr:row>
          <xdr:rowOff>133350</xdr:rowOff>
        </xdr:from>
        <xdr:to>
          <xdr:col>11</xdr:col>
          <xdr:colOff>76200</xdr:colOff>
          <xdr:row>77</xdr:row>
          <xdr:rowOff>28575</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E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133350</xdr:rowOff>
        </xdr:from>
        <xdr:to>
          <xdr:col>13</xdr:col>
          <xdr:colOff>76200</xdr:colOff>
          <xdr:row>77</xdr:row>
          <xdr:rowOff>28575</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E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133350</xdr:rowOff>
        </xdr:from>
        <xdr:to>
          <xdr:col>9</xdr:col>
          <xdr:colOff>95250</xdr:colOff>
          <xdr:row>81</xdr:row>
          <xdr:rowOff>28575</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E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133350</xdr:rowOff>
        </xdr:from>
        <xdr:to>
          <xdr:col>11</xdr:col>
          <xdr:colOff>95250</xdr:colOff>
          <xdr:row>81</xdr:row>
          <xdr:rowOff>28575</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E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133350</xdr:rowOff>
        </xdr:from>
        <xdr:to>
          <xdr:col>13</xdr:col>
          <xdr:colOff>76200</xdr:colOff>
          <xdr:row>81</xdr:row>
          <xdr:rowOff>19050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E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81</xdr:row>
          <xdr:rowOff>133350</xdr:rowOff>
        </xdr:from>
        <xdr:to>
          <xdr:col>9</xdr:col>
          <xdr:colOff>76200</xdr:colOff>
          <xdr:row>83</xdr:row>
          <xdr:rowOff>28575</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E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81</xdr:row>
          <xdr:rowOff>133350</xdr:rowOff>
        </xdr:from>
        <xdr:to>
          <xdr:col>11</xdr:col>
          <xdr:colOff>76200</xdr:colOff>
          <xdr:row>83</xdr:row>
          <xdr:rowOff>28575</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E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133350</xdr:rowOff>
        </xdr:from>
        <xdr:to>
          <xdr:col>13</xdr:col>
          <xdr:colOff>76200</xdr:colOff>
          <xdr:row>83</xdr:row>
          <xdr:rowOff>28575</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E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133350</xdr:rowOff>
        </xdr:from>
        <xdr:to>
          <xdr:col>9</xdr:col>
          <xdr:colOff>76200</xdr:colOff>
          <xdr:row>85</xdr:row>
          <xdr:rowOff>28575</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E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83</xdr:row>
          <xdr:rowOff>133350</xdr:rowOff>
        </xdr:from>
        <xdr:to>
          <xdr:col>11</xdr:col>
          <xdr:colOff>76200</xdr:colOff>
          <xdr:row>85</xdr:row>
          <xdr:rowOff>28575</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E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133350</xdr:rowOff>
        </xdr:from>
        <xdr:to>
          <xdr:col>13</xdr:col>
          <xdr:colOff>76200</xdr:colOff>
          <xdr:row>85</xdr:row>
          <xdr:rowOff>28575</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E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133350</xdr:rowOff>
        </xdr:from>
        <xdr:to>
          <xdr:col>9</xdr:col>
          <xdr:colOff>76200</xdr:colOff>
          <xdr:row>88</xdr:row>
          <xdr:rowOff>28575</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E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133350</xdr:rowOff>
        </xdr:from>
        <xdr:to>
          <xdr:col>11</xdr:col>
          <xdr:colOff>76200</xdr:colOff>
          <xdr:row>88</xdr:row>
          <xdr:rowOff>28575</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E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133350</xdr:rowOff>
        </xdr:from>
        <xdr:to>
          <xdr:col>13</xdr:col>
          <xdr:colOff>76200</xdr:colOff>
          <xdr:row>88</xdr:row>
          <xdr:rowOff>28575</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E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88</xdr:row>
          <xdr:rowOff>133350</xdr:rowOff>
        </xdr:from>
        <xdr:to>
          <xdr:col>9</xdr:col>
          <xdr:colOff>76200</xdr:colOff>
          <xdr:row>90</xdr:row>
          <xdr:rowOff>28575</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E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133350</xdr:rowOff>
        </xdr:from>
        <xdr:to>
          <xdr:col>11</xdr:col>
          <xdr:colOff>76200</xdr:colOff>
          <xdr:row>90</xdr:row>
          <xdr:rowOff>28575</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E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133350</xdr:rowOff>
        </xdr:from>
        <xdr:to>
          <xdr:col>13</xdr:col>
          <xdr:colOff>76200</xdr:colOff>
          <xdr:row>90</xdr:row>
          <xdr:rowOff>28575</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E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90</xdr:row>
          <xdr:rowOff>133350</xdr:rowOff>
        </xdr:from>
        <xdr:to>
          <xdr:col>9</xdr:col>
          <xdr:colOff>76200</xdr:colOff>
          <xdr:row>92</xdr:row>
          <xdr:rowOff>28575</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E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133350</xdr:rowOff>
        </xdr:from>
        <xdr:to>
          <xdr:col>11</xdr:col>
          <xdr:colOff>76200</xdr:colOff>
          <xdr:row>92</xdr:row>
          <xdr:rowOff>28575</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E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133350</xdr:rowOff>
        </xdr:from>
        <xdr:to>
          <xdr:col>13</xdr:col>
          <xdr:colOff>76200</xdr:colOff>
          <xdr:row>92</xdr:row>
          <xdr:rowOff>28575</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E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133350</xdr:rowOff>
        </xdr:from>
        <xdr:to>
          <xdr:col>9</xdr:col>
          <xdr:colOff>76200</xdr:colOff>
          <xdr:row>94</xdr:row>
          <xdr:rowOff>28575</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E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133350</xdr:rowOff>
        </xdr:from>
        <xdr:to>
          <xdr:col>11</xdr:col>
          <xdr:colOff>76200</xdr:colOff>
          <xdr:row>94</xdr:row>
          <xdr:rowOff>28575</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E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133350</xdr:rowOff>
        </xdr:from>
        <xdr:to>
          <xdr:col>13</xdr:col>
          <xdr:colOff>76200</xdr:colOff>
          <xdr:row>94</xdr:row>
          <xdr:rowOff>28575</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E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133350</xdr:rowOff>
        </xdr:from>
        <xdr:to>
          <xdr:col>9</xdr:col>
          <xdr:colOff>76200</xdr:colOff>
          <xdr:row>96</xdr:row>
          <xdr:rowOff>28575</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E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94</xdr:row>
          <xdr:rowOff>133350</xdr:rowOff>
        </xdr:from>
        <xdr:to>
          <xdr:col>11</xdr:col>
          <xdr:colOff>76200</xdr:colOff>
          <xdr:row>96</xdr:row>
          <xdr:rowOff>28575</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E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133350</xdr:rowOff>
        </xdr:from>
        <xdr:to>
          <xdr:col>13</xdr:col>
          <xdr:colOff>76200</xdr:colOff>
          <xdr:row>96</xdr:row>
          <xdr:rowOff>28575</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E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133350</xdr:rowOff>
        </xdr:from>
        <xdr:to>
          <xdr:col>9</xdr:col>
          <xdr:colOff>76200</xdr:colOff>
          <xdr:row>98</xdr:row>
          <xdr:rowOff>28575</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E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96</xdr:row>
          <xdr:rowOff>133350</xdr:rowOff>
        </xdr:from>
        <xdr:to>
          <xdr:col>11</xdr:col>
          <xdr:colOff>76200</xdr:colOff>
          <xdr:row>98</xdr:row>
          <xdr:rowOff>28575</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E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133350</xdr:rowOff>
        </xdr:from>
        <xdr:to>
          <xdr:col>13</xdr:col>
          <xdr:colOff>76200</xdr:colOff>
          <xdr:row>98</xdr:row>
          <xdr:rowOff>28575</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E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133350</xdr:rowOff>
        </xdr:from>
        <xdr:to>
          <xdr:col>9</xdr:col>
          <xdr:colOff>76200</xdr:colOff>
          <xdr:row>100</xdr:row>
          <xdr:rowOff>28575</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E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98</xdr:row>
          <xdr:rowOff>133350</xdr:rowOff>
        </xdr:from>
        <xdr:to>
          <xdr:col>11</xdr:col>
          <xdr:colOff>76200</xdr:colOff>
          <xdr:row>100</xdr:row>
          <xdr:rowOff>28575</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E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133350</xdr:rowOff>
        </xdr:from>
        <xdr:to>
          <xdr:col>13</xdr:col>
          <xdr:colOff>76200</xdr:colOff>
          <xdr:row>100</xdr:row>
          <xdr:rowOff>28575</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E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133350</xdr:rowOff>
        </xdr:from>
        <xdr:to>
          <xdr:col>9</xdr:col>
          <xdr:colOff>76200</xdr:colOff>
          <xdr:row>102</xdr:row>
          <xdr:rowOff>28575</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E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100</xdr:row>
          <xdr:rowOff>133350</xdr:rowOff>
        </xdr:from>
        <xdr:to>
          <xdr:col>11</xdr:col>
          <xdr:colOff>76200</xdr:colOff>
          <xdr:row>102</xdr:row>
          <xdr:rowOff>28575</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E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133350</xdr:rowOff>
        </xdr:from>
        <xdr:to>
          <xdr:col>13</xdr:col>
          <xdr:colOff>76200</xdr:colOff>
          <xdr:row>102</xdr:row>
          <xdr:rowOff>28575</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E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133350</xdr:rowOff>
        </xdr:from>
        <xdr:to>
          <xdr:col>9</xdr:col>
          <xdr:colOff>76200</xdr:colOff>
          <xdr:row>104</xdr:row>
          <xdr:rowOff>28575</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E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102</xdr:row>
          <xdr:rowOff>133350</xdr:rowOff>
        </xdr:from>
        <xdr:to>
          <xdr:col>11</xdr:col>
          <xdr:colOff>76200</xdr:colOff>
          <xdr:row>104</xdr:row>
          <xdr:rowOff>28575</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E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133350</xdr:rowOff>
        </xdr:from>
        <xdr:to>
          <xdr:col>13</xdr:col>
          <xdr:colOff>76200</xdr:colOff>
          <xdr:row>104</xdr:row>
          <xdr:rowOff>28575</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E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133350</xdr:rowOff>
        </xdr:from>
        <xdr:to>
          <xdr:col>9</xdr:col>
          <xdr:colOff>76200</xdr:colOff>
          <xdr:row>106</xdr:row>
          <xdr:rowOff>28575</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E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133350</xdr:rowOff>
        </xdr:from>
        <xdr:to>
          <xdr:col>11</xdr:col>
          <xdr:colOff>76200</xdr:colOff>
          <xdr:row>106</xdr:row>
          <xdr:rowOff>28575</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E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133350</xdr:rowOff>
        </xdr:from>
        <xdr:to>
          <xdr:col>13</xdr:col>
          <xdr:colOff>76200</xdr:colOff>
          <xdr:row>106</xdr:row>
          <xdr:rowOff>28575</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E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114</xdr:row>
          <xdr:rowOff>133350</xdr:rowOff>
        </xdr:from>
        <xdr:to>
          <xdr:col>9</xdr:col>
          <xdr:colOff>76200</xdr:colOff>
          <xdr:row>116</xdr:row>
          <xdr:rowOff>28575</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E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114</xdr:row>
          <xdr:rowOff>133350</xdr:rowOff>
        </xdr:from>
        <xdr:to>
          <xdr:col>11</xdr:col>
          <xdr:colOff>76200</xdr:colOff>
          <xdr:row>116</xdr:row>
          <xdr:rowOff>28575</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E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133350</xdr:rowOff>
        </xdr:from>
        <xdr:to>
          <xdr:col>13</xdr:col>
          <xdr:colOff>76200</xdr:colOff>
          <xdr:row>116</xdr:row>
          <xdr:rowOff>28575</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E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133350</xdr:rowOff>
        </xdr:from>
        <xdr:to>
          <xdr:col>9</xdr:col>
          <xdr:colOff>76200</xdr:colOff>
          <xdr:row>118</xdr:row>
          <xdr:rowOff>28575</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E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116</xdr:row>
          <xdr:rowOff>133350</xdr:rowOff>
        </xdr:from>
        <xdr:to>
          <xdr:col>11</xdr:col>
          <xdr:colOff>76200</xdr:colOff>
          <xdr:row>118</xdr:row>
          <xdr:rowOff>28575</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E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133350</xdr:rowOff>
        </xdr:from>
        <xdr:to>
          <xdr:col>13</xdr:col>
          <xdr:colOff>76200</xdr:colOff>
          <xdr:row>118</xdr:row>
          <xdr:rowOff>28575</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E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121</xdr:row>
          <xdr:rowOff>133350</xdr:rowOff>
        </xdr:from>
        <xdr:to>
          <xdr:col>9</xdr:col>
          <xdr:colOff>76200</xdr:colOff>
          <xdr:row>123</xdr:row>
          <xdr:rowOff>28575</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E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121</xdr:row>
          <xdr:rowOff>133350</xdr:rowOff>
        </xdr:from>
        <xdr:to>
          <xdr:col>11</xdr:col>
          <xdr:colOff>76200</xdr:colOff>
          <xdr:row>123</xdr:row>
          <xdr:rowOff>28575</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E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133350</xdr:rowOff>
        </xdr:from>
        <xdr:to>
          <xdr:col>13</xdr:col>
          <xdr:colOff>76200</xdr:colOff>
          <xdr:row>123</xdr:row>
          <xdr:rowOff>28575</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E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133350</xdr:rowOff>
        </xdr:from>
        <xdr:to>
          <xdr:col>9</xdr:col>
          <xdr:colOff>76200</xdr:colOff>
          <xdr:row>126</xdr:row>
          <xdr:rowOff>28575</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E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124</xdr:row>
          <xdr:rowOff>133350</xdr:rowOff>
        </xdr:from>
        <xdr:to>
          <xdr:col>11</xdr:col>
          <xdr:colOff>76200</xdr:colOff>
          <xdr:row>126</xdr:row>
          <xdr:rowOff>28575</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E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133350</xdr:rowOff>
        </xdr:from>
        <xdr:to>
          <xdr:col>13</xdr:col>
          <xdr:colOff>76200</xdr:colOff>
          <xdr:row>126</xdr:row>
          <xdr:rowOff>28575</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E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133350</xdr:rowOff>
        </xdr:from>
        <xdr:to>
          <xdr:col>9</xdr:col>
          <xdr:colOff>76200</xdr:colOff>
          <xdr:row>130</xdr:row>
          <xdr:rowOff>28575</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E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128</xdr:row>
          <xdr:rowOff>133350</xdr:rowOff>
        </xdr:from>
        <xdr:to>
          <xdr:col>11</xdr:col>
          <xdr:colOff>76200</xdr:colOff>
          <xdr:row>130</xdr:row>
          <xdr:rowOff>28575</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E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133350</xdr:rowOff>
        </xdr:from>
        <xdr:to>
          <xdr:col>13</xdr:col>
          <xdr:colOff>76200</xdr:colOff>
          <xdr:row>130</xdr:row>
          <xdr:rowOff>28575</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E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145</xdr:row>
          <xdr:rowOff>133350</xdr:rowOff>
        </xdr:from>
        <xdr:to>
          <xdr:col>9</xdr:col>
          <xdr:colOff>76200</xdr:colOff>
          <xdr:row>147</xdr:row>
          <xdr:rowOff>28575</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E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145</xdr:row>
          <xdr:rowOff>133350</xdr:rowOff>
        </xdr:from>
        <xdr:to>
          <xdr:col>11</xdr:col>
          <xdr:colOff>76200</xdr:colOff>
          <xdr:row>147</xdr:row>
          <xdr:rowOff>28575</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E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133350</xdr:rowOff>
        </xdr:from>
        <xdr:to>
          <xdr:col>13</xdr:col>
          <xdr:colOff>76200</xdr:colOff>
          <xdr:row>147</xdr:row>
          <xdr:rowOff>28575</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E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155</xdr:row>
          <xdr:rowOff>133350</xdr:rowOff>
        </xdr:from>
        <xdr:to>
          <xdr:col>9</xdr:col>
          <xdr:colOff>76200</xdr:colOff>
          <xdr:row>157</xdr:row>
          <xdr:rowOff>28575</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E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155</xdr:row>
          <xdr:rowOff>133350</xdr:rowOff>
        </xdr:from>
        <xdr:to>
          <xdr:col>11</xdr:col>
          <xdr:colOff>76200</xdr:colOff>
          <xdr:row>157</xdr:row>
          <xdr:rowOff>28575</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E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133350</xdr:rowOff>
        </xdr:from>
        <xdr:to>
          <xdr:col>13</xdr:col>
          <xdr:colOff>76200</xdr:colOff>
          <xdr:row>157</xdr:row>
          <xdr:rowOff>28575</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E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133350</xdr:rowOff>
        </xdr:from>
        <xdr:to>
          <xdr:col>9</xdr:col>
          <xdr:colOff>76200</xdr:colOff>
          <xdr:row>159</xdr:row>
          <xdr:rowOff>28575</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E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157</xdr:row>
          <xdr:rowOff>133350</xdr:rowOff>
        </xdr:from>
        <xdr:to>
          <xdr:col>11</xdr:col>
          <xdr:colOff>76200</xdr:colOff>
          <xdr:row>159</xdr:row>
          <xdr:rowOff>28575</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E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133350</xdr:rowOff>
        </xdr:from>
        <xdr:to>
          <xdr:col>13</xdr:col>
          <xdr:colOff>76200</xdr:colOff>
          <xdr:row>159</xdr:row>
          <xdr:rowOff>28575</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E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133350</xdr:rowOff>
        </xdr:from>
        <xdr:to>
          <xdr:col>9</xdr:col>
          <xdr:colOff>76200</xdr:colOff>
          <xdr:row>161</xdr:row>
          <xdr:rowOff>28575</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E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159</xdr:row>
          <xdr:rowOff>133350</xdr:rowOff>
        </xdr:from>
        <xdr:to>
          <xdr:col>11</xdr:col>
          <xdr:colOff>76200</xdr:colOff>
          <xdr:row>161</xdr:row>
          <xdr:rowOff>28575</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E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133350</xdr:rowOff>
        </xdr:from>
        <xdr:to>
          <xdr:col>13</xdr:col>
          <xdr:colOff>76200</xdr:colOff>
          <xdr:row>161</xdr:row>
          <xdr:rowOff>28575</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E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133350</xdr:rowOff>
        </xdr:from>
        <xdr:to>
          <xdr:col>9</xdr:col>
          <xdr:colOff>76200</xdr:colOff>
          <xdr:row>165</xdr:row>
          <xdr:rowOff>28575</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E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163</xdr:row>
          <xdr:rowOff>133350</xdr:rowOff>
        </xdr:from>
        <xdr:to>
          <xdr:col>11</xdr:col>
          <xdr:colOff>76200</xdr:colOff>
          <xdr:row>165</xdr:row>
          <xdr:rowOff>28575</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E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133350</xdr:rowOff>
        </xdr:from>
        <xdr:to>
          <xdr:col>13</xdr:col>
          <xdr:colOff>76200</xdr:colOff>
          <xdr:row>165</xdr:row>
          <xdr:rowOff>28575</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E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165</xdr:row>
          <xdr:rowOff>133350</xdr:rowOff>
        </xdr:from>
        <xdr:to>
          <xdr:col>9</xdr:col>
          <xdr:colOff>76200</xdr:colOff>
          <xdr:row>167</xdr:row>
          <xdr:rowOff>28575</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E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165</xdr:row>
          <xdr:rowOff>133350</xdr:rowOff>
        </xdr:from>
        <xdr:to>
          <xdr:col>11</xdr:col>
          <xdr:colOff>76200</xdr:colOff>
          <xdr:row>167</xdr:row>
          <xdr:rowOff>28575</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E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133350</xdr:rowOff>
        </xdr:from>
        <xdr:to>
          <xdr:col>13</xdr:col>
          <xdr:colOff>76200</xdr:colOff>
          <xdr:row>167</xdr:row>
          <xdr:rowOff>28575</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E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173</xdr:row>
          <xdr:rowOff>133350</xdr:rowOff>
        </xdr:from>
        <xdr:to>
          <xdr:col>9</xdr:col>
          <xdr:colOff>76200</xdr:colOff>
          <xdr:row>175</xdr:row>
          <xdr:rowOff>28575</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E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173</xdr:row>
          <xdr:rowOff>133350</xdr:rowOff>
        </xdr:from>
        <xdr:to>
          <xdr:col>11</xdr:col>
          <xdr:colOff>76200</xdr:colOff>
          <xdr:row>175</xdr:row>
          <xdr:rowOff>28575</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E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133350</xdr:rowOff>
        </xdr:from>
        <xdr:to>
          <xdr:col>13</xdr:col>
          <xdr:colOff>76200</xdr:colOff>
          <xdr:row>175</xdr:row>
          <xdr:rowOff>28575</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E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175</xdr:row>
          <xdr:rowOff>133350</xdr:rowOff>
        </xdr:from>
        <xdr:to>
          <xdr:col>9</xdr:col>
          <xdr:colOff>76200</xdr:colOff>
          <xdr:row>177</xdr:row>
          <xdr:rowOff>28575</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E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175</xdr:row>
          <xdr:rowOff>133350</xdr:rowOff>
        </xdr:from>
        <xdr:to>
          <xdr:col>11</xdr:col>
          <xdr:colOff>76200</xdr:colOff>
          <xdr:row>177</xdr:row>
          <xdr:rowOff>28575</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E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133350</xdr:rowOff>
        </xdr:from>
        <xdr:to>
          <xdr:col>13</xdr:col>
          <xdr:colOff>76200</xdr:colOff>
          <xdr:row>177</xdr:row>
          <xdr:rowOff>28575</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E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177</xdr:row>
          <xdr:rowOff>133350</xdr:rowOff>
        </xdr:from>
        <xdr:to>
          <xdr:col>9</xdr:col>
          <xdr:colOff>76200</xdr:colOff>
          <xdr:row>179</xdr:row>
          <xdr:rowOff>28575</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E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177</xdr:row>
          <xdr:rowOff>133350</xdr:rowOff>
        </xdr:from>
        <xdr:to>
          <xdr:col>11</xdr:col>
          <xdr:colOff>76200</xdr:colOff>
          <xdr:row>179</xdr:row>
          <xdr:rowOff>28575</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E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133350</xdr:rowOff>
        </xdr:from>
        <xdr:to>
          <xdr:col>13</xdr:col>
          <xdr:colOff>76200</xdr:colOff>
          <xdr:row>179</xdr:row>
          <xdr:rowOff>28575</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E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133350</xdr:rowOff>
        </xdr:from>
        <xdr:to>
          <xdr:col>9</xdr:col>
          <xdr:colOff>76200</xdr:colOff>
          <xdr:row>133</xdr:row>
          <xdr:rowOff>28575</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E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131</xdr:row>
          <xdr:rowOff>133350</xdr:rowOff>
        </xdr:from>
        <xdr:to>
          <xdr:col>11</xdr:col>
          <xdr:colOff>76200</xdr:colOff>
          <xdr:row>133</xdr:row>
          <xdr:rowOff>28575</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E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133350</xdr:rowOff>
        </xdr:from>
        <xdr:to>
          <xdr:col>13</xdr:col>
          <xdr:colOff>76200</xdr:colOff>
          <xdr:row>133</xdr:row>
          <xdr:rowOff>28575</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E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133350</xdr:rowOff>
        </xdr:from>
        <xdr:to>
          <xdr:col>9</xdr:col>
          <xdr:colOff>76200</xdr:colOff>
          <xdr:row>53</xdr:row>
          <xdr:rowOff>28575</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E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133350</xdr:rowOff>
        </xdr:from>
        <xdr:to>
          <xdr:col>11</xdr:col>
          <xdr:colOff>76200</xdr:colOff>
          <xdr:row>54</xdr:row>
          <xdr:rowOff>28575</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E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133350</xdr:rowOff>
        </xdr:from>
        <xdr:to>
          <xdr:col>13</xdr:col>
          <xdr:colOff>76200</xdr:colOff>
          <xdr:row>54</xdr:row>
          <xdr:rowOff>28575</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E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323</xdr:row>
          <xdr:rowOff>133350</xdr:rowOff>
        </xdr:from>
        <xdr:to>
          <xdr:col>2</xdr:col>
          <xdr:colOff>333375</xdr:colOff>
          <xdr:row>325</xdr:row>
          <xdr:rowOff>28575</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E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323</xdr:row>
          <xdr:rowOff>133350</xdr:rowOff>
        </xdr:from>
        <xdr:to>
          <xdr:col>3</xdr:col>
          <xdr:colOff>333375</xdr:colOff>
          <xdr:row>325</xdr:row>
          <xdr:rowOff>28575</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E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324</xdr:row>
          <xdr:rowOff>133350</xdr:rowOff>
        </xdr:from>
        <xdr:to>
          <xdr:col>4</xdr:col>
          <xdr:colOff>333375</xdr:colOff>
          <xdr:row>326</xdr:row>
          <xdr:rowOff>28575</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E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327</xdr:row>
          <xdr:rowOff>133350</xdr:rowOff>
        </xdr:from>
        <xdr:to>
          <xdr:col>2</xdr:col>
          <xdr:colOff>333375</xdr:colOff>
          <xdr:row>329</xdr:row>
          <xdr:rowOff>28575</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E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327</xdr:row>
          <xdr:rowOff>133350</xdr:rowOff>
        </xdr:from>
        <xdr:to>
          <xdr:col>3</xdr:col>
          <xdr:colOff>333375</xdr:colOff>
          <xdr:row>329</xdr:row>
          <xdr:rowOff>28575</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E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327</xdr:row>
          <xdr:rowOff>133350</xdr:rowOff>
        </xdr:from>
        <xdr:to>
          <xdr:col>4</xdr:col>
          <xdr:colOff>333375</xdr:colOff>
          <xdr:row>329</xdr:row>
          <xdr:rowOff>28575</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E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134</xdr:row>
          <xdr:rowOff>133350</xdr:rowOff>
        </xdr:from>
        <xdr:to>
          <xdr:col>9</xdr:col>
          <xdr:colOff>95250</xdr:colOff>
          <xdr:row>136</xdr:row>
          <xdr:rowOff>19050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E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134</xdr:row>
          <xdr:rowOff>133350</xdr:rowOff>
        </xdr:from>
        <xdr:to>
          <xdr:col>11</xdr:col>
          <xdr:colOff>76200</xdr:colOff>
          <xdr:row>136</xdr:row>
          <xdr:rowOff>28575</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E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133350</xdr:rowOff>
        </xdr:from>
        <xdr:to>
          <xdr:col>13</xdr:col>
          <xdr:colOff>57150</xdr:colOff>
          <xdr:row>136</xdr:row>
          <xdr:rowOff>28575</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E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328</xdr:row>
          <xdr:rowOff>133350</xdr:rowOff>
        </xdr:from>
        <xdr:to>
          <xdr:col>1</xdr:col>
          <xdr:colOff>333375</xdr:colOff>
          <xdr:row>330</xdr:row>
          <xdr:rowOff>28575</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E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330</xdr:row>
          <xdr:rowOff>133350</xdr:rowOff>
        </xdr:from>
        <xdr:to>
          <xdr:col>2</xdr:col>
          <xdr:colOff>333375</xdr:colOff>
          <xdr:row>332</xdr:row>
          <xdr:rowOff>28575</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E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330</xdr:row>
          <xdr:rowOff>133350</xdr:rowOff>
        </xdr:from>
        <xdr:to>
          <xdr:col>4</xdr:col>
          <xdr:colOff>333375</xdr:colOff>
          <xdr:row>332</xdr:row>
          <xdr:rowOff>28575</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E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133350</xdr:rowOff>
        </xdr:from>
        <xdr:to>
          <xdr:col>9</xdr:col>
          <xdr:colOff>95250</xdr:colOff>
          <xdr:row>37</xdr:row>
          <xdr:rowOff>28575</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E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133350</xdr:rowOff>
        </xdr:from>
        <xdr:to>
          <xdr:col>11</xdr:col>
          <xdr:colOff>76200</xdr:colOff>
          <xdr:row>37</xdr:row>
          <xdr:rowOff>28575</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E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133350</xdr:rowOff>
        </xdr:from>
        <xdr:to>
          <xdr:col>13</xdr:col>
          <xdr:colOff>76200</xdr:colOff>
          <xdr:row>37</xdr:row>
          <xdr:rowOff>19050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E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112</xdr:row>
          <xdr:rowOff>57150</xdr:rowOff>
        </xdr:from>
        <xdr:to>
          <xdr:col>9</xdr:col>
          <xdr:colOff>95250</xdr:colOff>
          <xdr:row>114</xdr:row>
          <xdr:rowOff>123825</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E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112</xdr:row>
          <xdr:rowOff>133350</xdr:rowOff>
        </xdr:from>
        <xdr:to>
          <xdr:col>11</xdr:col>
          <xdr:colOff>47625</xdr:colOff>
          <xdr:row>114</xdr:row>
          <xdr:rowOff>19050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E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112</xdr:row>
          <xdr:rowOff>133350</xdr:rowOff>
        </xdr:from>
        <xdr:to>
          <xdr:col>13</xdr:col>
          <xdr:colOff>95250</xdr:colOff>
          <xdr:row>114</xdr:row>
          <xdr:rowOff>28575</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E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G134" sqref="G134"/>
    </sheetView>
  </sheetViews>
  <sheetFormatPr defaultColWidth="9.140625" defaultRowHeight="12" x14ac:dyDescent="0.2"/>
  <cols>
    <col min="1" max="1" width="8.140625" style="28" customWidth="1"/>
    <col min="2" max="2" width="8.7109375" style="28" customWidth="1"/>
    <col min="3" max="3" width="12.42578125" style="28" customWidth="1"/>
    <col min="4" max="4" width="8.7109375" style="28" customWidth="1"/>
    <col min="5" max="5" width="7.28515625" style="28" customWidth="1"/>
    <col min="6" max="6" width="9.140625" style="28"/>
    <col min="7" max="7" width="8" style="28" customWidth="1"/>
    <col min="8" max="8" width="10.5703125" style="28" customWidth="1"/>
    <col min="9" max="9" width="11.140625" style="28" customWidth="1"/>
    <col min="10" max="10" width="10.28515625" style="28" customWidth="1"/>
    <col min="11" max="11" width="5.42578125" style="28" customWidth="1"/>
    <col min="12" max="16384" width="9.140625" style="28"/>
  </cols>
  <sheetData>
    <row r="1" spans="1:11" x14ac:dyDescent="0.2">
      <c r="A1" s="56"/>
      <c r="B1" s="56"/>
      <c r="C1" s="56"/>
      <c r="D1" s="56"/>
      <c r="E1" s="56"/>
      <c r="F1" s="56"/>
      <c r="G1" s="56"/>
      <c r="H1" s="56"/>
      <c r="I1" s="56"/>
      <c r="J1" s="56"/>
      <c r="K1" s="56"/>
    </row>
    <row r="2" spans="1:11" x14ac:dyDescent="0.2">
      <c r="A2" s="56"/>
      <c r="B2" s="56"/>
      <c r="C2" s="56"/>
      <c r="D2" s="56"/>
      <c r="E2" s="56"/>
      <c r="F2" s="56"/>
      <c r="G2" s="56"/>
      <c r="H2" s="56"/>
      <c r="I2" s="56"/>
      <c r="J2" s="56"/>
      <c r="K2" s="56"/>
    </row>
    <row r="3" spans="1:11" x14ac:dyDescent="0.2">
      <c r="A3" s="56"/>
      <c r="B3" s="56"/>
      <c r="C3" s="56"/>
      <c r="D3" s="56"/>
      <c r="E3" s="56"/>
      <c r="F3" s="56"/>
      <c r="G3" s="56"/>
      <c r="H3" s="56"/>
      <c r="I3" s="56"/>
      <c r="J3" s="56"/>
      <c r="K3" s="56"/>
    </row>
    <row r="4" spans="1:11" x14ac:dyDescent="0.2">
      <c r="A4" s="56"/>
      <c r="B4" s="56"/>
      <c r="C4" s="56"/>
      <c r="D4" s="56"/>
      <c r="E4" s="56"/>
      <c r="F4" s="56"/>
      <c r="G4" s="56"/>
      <c r="H4" s="56"/>
      <c r="I4" s="56"/>
      <c r="J4" s="56"/>
      <c r="K4" s="56"/>
    </row>
    <row r="5" spans="1:11" x14ac:dyDescent="0.2">
      <c r="A5" s="56"/>
      <c r="B5" s="56"/>
      <c r="C5" s="56"/>
      <c r="D5" s="56"/>
      <c r="E5" s="56"/>
      <c r="F5" s="56"/>
      <c r="G5" s="56"/>
      <c r="H5" s="56"/>
      <c r="I5" s="56"/>
      <c r="J5" s="56"/>
      <c r="K5" s="56"/>
    </row>
    <row r="6" spans="1:11" x14ac:dyDescent="0.2">
      <c r="A6" s="56"/>
      <c r="B6" s="56"/>
      <c r="C6" s="56"/>
      <c r="D6" s="56"/>
      <c r="E6" s="56"/>
      <c r="F6" s="56"/>
      <c r="G6" s="56"/>
      <c r="H6" s="56"/>
      <c r="I6" s="56"/>
      <c r="J6" s="56"/>
      <c r="K6" s="56"/>
    </row>
    <row r="7" spans="1:11" x14ac:dyDescent="0.2">
      <c r="A7" s="56"/>
      <c r="B7" s="56"/>
      <c r="C7" s="56"/>
      <c r="D7" s="56"/>
      <c r="E7" s="56"/>
      <c r="F7" s="56"/>
      <c r="G7" s="56"/>
      <c r="H7" s="56"/>
      <c r="I7" s="56"/>
      <c r="J7" s="56"/>
      <c r="K7" s="56"/>
    </row>
    <row r="8" spans="1:11" x14ac:dyDescent="0.2">
      <c r="A8" s="56"/>
      <c r="B8" s="56"/>
      <c r="C8" s="56"/>
      <c r="D8" s="56"/>
      <c r="E8" s="56"/>
      <c r="F8" s="56"/>
      <c r="G8" s="56"/>
      <c r="H8" s="56"/>
      <c r="I8" s="56"/>
      <c r="J8" s="56"/>
      <c r="K8" s="56"/>
    </row>
    <row r="9" spans="1:11" x14ac:dyDescent="0.2">
      <c r="A9" s="56"/>
      <c r="B9" s="56"/>
      <c r="C9" s="56"/>
      <c r="D9" s="56"/>
      <c r="E9" s="56"/>
      <c r="F9" s="56"/>
      <c r="G9" s="56"/>
      <c r="H9" s="56"/>
      <c r="I9" s="56"/>
      <c r="J9" s="56"/>
      <c r="K9" s="56"/>
    </row>
    <row r="10" spans="1:11" x14ac:dyDescent="0.2">
      <c r="A10" s="56"/>
      <c r="B10" s="56"/>
      <c r="C10" s="56"/>
      <c r="D10" s="56"/>
      <c r="E10" s="56"/>
      <c r="F10" s="56"/>
      <c r="G10" s="56"/>
      <c r="H10" s="56"/>
      <c r="I10" s="56"/>
      <c r="J10" s="56"/>
      <c r="K10" s="56"/>
    </row>
    <row r="11" spans="1:11" x14ac:dyDescent="0.2">
      <c r="A11" s="56"/>
      <c r="B11" s="56"/>
      <c r="C11" s="56"/>
      <c r="D11" s="56"/>
      <c r="E11" s="56"/>
      <c r="F11" s="56"/>
      <c r="G11" s="56"/>
      <c r="H11" s="56"/>
      <c r="I11" s="56"/>
      <c r="J11" s="56"/>
      <c r="K11" s="56"/>
    </row>
    <row r="12" spans="1:11" x14ac:dyDescent="0.2">
      <c r="A12" s="56"/>
      <c r="B12" s="56"/>
      <c r="C12" s="56"/>
      <c r="D12" s="56"/>
      <c r="E12" s="56"/>
      <c r="F12" s="56"/>
      <c r="G12" s="56"/>
      <c r="H12" s="56"/>
      <c r="I12" s="56"/>
      <c r="J12" s="56"/>
      <c r="K12" s="56"/>
    </row>
    <row r="13" spans="1:11" x14ac:dyDescent="0.2">
      <c r="A13" s="56"/>
      <c r="B13" s="56"/>
      <c r="C13" s="56"/>
      <c r="D13" s="56"/>
      <c r="E13" s="56"/>
      <c r="F13" s="56"/>
      <c r="G13" s="56"/>
      <c r="H13" s="56"/>
      <c r="I13" s="56"/>
      <c r="J13" s="56"/>
      <c r="K13" s="56"/>
    </row>
    <row r="14" spans="1:11" x14ac:dyDescent="0.2">
      <c r="A14" s="56" t="s">
        <v>368</v>
      </c>
      <c r="B14" s="56"/>
      <c r="C14" s="56"/>
      <c r="D14" s="56"/>
      <c r="E14" s="56"/>
      <c r="F14" s="56"/>
      <c r="G14" s="56"/>
      <c r="H14" s="56"/>
      <c r="I14" s="56"/>
      <c r="J14" s="56"/>
      <c r="K14" s="56"/>
    </row>
    <row r="15" spans="1:11" x14ac:dyDescent="0.2">
      <c r="A15" s="56" t="s">
        <v>370</v>
      </c>
      <c r="B15" s="56"/>
      <c r="C15" s="56"/>
      <c r="D15" s="56"/>
      <c r="E15" s="56"/>
      <c r="F15" s="56"/>
      <c r="G15" s="56"/>
      <c r="H15" s="56"/>
      <c r="I15" s="56"/>
      <c r="J15" s="56"/>
      <c r="K15" s="56"/>
    </row>
    <row r="16" spans="1:11" x14ac:dyDescent="0.2">
      <c r="A16" s="56" t="s">
        <v>371</v>
      </c>
      <c r="B16" s="56"/>
      <c r="C16" s="56"/>
      <c r="D16" s="56"/>
      <c r="E16" s="56"/>
      <c r="F16" s="56"/>
      <c r="G16" s="56"/>
      <c r="H16" s="56"/>
      <c r="I16" s="56"/>
      <c r="J16" s="56"/>
      <c r="K16" s="56"/>
    </row>
    <row r="17" spans="1:11" x14ac:dyDescent="0.2">
      <c r="A17" s="56"/>
      <c r="B17" s="56"/>
      <c r="C17" s="56"/>
      <c r="D17" s="56"/>
      <c r="E17" s="56"/>
      <c r="F17" s="56"/>
      <c r="G17" s="56"/>
      <c r="H17" s="56"/>
      <c r="I17" s="56"/>
      <c r="J17" s="56"/>
      <c r="K17" s="56"/>
    </row>
    <row r="18" spans="1:11" x14ac:dyDescent="0.2">
      <c r="A18" s="56"/>
      <c r="B18" s="56"/>
      <c r="C18" s="56"/>
      <c r="D18" s="56"/>
      <c r="E18" s="56"/>
      <c r="F18" s="56"/>
      <c r="G18" s="56"/>
      <c r="H18" s="56"/>
      <c r="I18" s="56"/>
      <c r="J18" s="56"/>
      <c r="K18" s="56"/>
    </row>
    <row r="19" spans="1:11" x14ac:dyDescent="0.2">
      <c r="A19" s="952"/>
      <c r="B19" s="952"/>
      <c r="C19" s="952"/>
      <c r="D19" s="952"/>
      <c r="E19" s="952"/>
      <c r="F19" s="56" t="s">
        <v>372</v>
      </c>
      <c r="G19" s="56"/>
      <c r="H19" s="56"/>
      <c r="I19" s="56"/>
      <c r="J19" s="56"/>
      <c r="K19" s="56"/>
    </row>
    <row r="20" spans="1:11" x14ac:dyDescent="0.2">
      <c r="A20" s="953" t="s">
        <v>373</v>
      </c>
      <c r="B20" s="953"/>
      <c r="C20" s="158" t="str">
        <f>C137</f>
        <v>June 30, 2026</v>
      </c>
      <c r="D20" s="56"/>
      <c r="E20" s="56"/>
      <c r="F20" s="56"/>
      <c r="G20" s="56"/>
      <c r="H20" s="56"/>
      <c r="I20" s="56"/>
      <c r="J20" s="56"/>
      <c r="K20" s="56"/>
    </row>
    <row r="21" spans="1:11" x14ac:dyDescent="0.2">
      <c r="A21" s="56"/>
      <c r="B21" s="56"/>
      <c r="C21" s="56"/>
      <c r="D21" s="56"/>
      <c r="E21" s="56"/>
      <c r="F21" s="56"/>
      <c r="G21" s="56"/>
      <c r="H21" s="56"/>
      <c r="I21" s="56"/>
      <c r="J21" s="56"/>
      <c r="K21" s="56"/>
    </row>
    <row r="22" spans="1:11" x14ac:dyDescent="0.2">
      <c r="A22" s="56" t="s">
        <v>374</v>
      </c>
      <c r="B22" s="56"/>
      <c r="C22" s="57"/>
      <c r="D22" s="56" t="s">
        <v>406</v>
      </c>
      <c r="E22" s="56"/>
      <c r="F22" s="56"/>
      <c r="G22" s="56"/>
      <c r="H22" s="56"/>
      <c r="I22" s="56"/>
      <c r="J22" s="955"/>
      <c r="K22" s="955"/>
    </row>
    <row r="23" spans="1:11" x14ac:dyDescent="0.2">
      <c r="A23" s="56"/>
      <c r="B23" s="56"/>
      <c r="C23" s="56"/>
      <c r="D23" s="56"/>
      <c r="E23" s="56"/>
      <c r="F23" s="56"/>
      <c r="G23" s="56"/>
      <c r="H23" s="56"/>
      <c r="I23" s="56"/>
      <c r="J23" s="56"/>
      <c r="K23" s="56"/>
    </row>
    <row r="24" spans="1:11" x14ac:dyDescent="0.2">
      <c r="A24" s="56" t="s">
        <v>375</v>
      </c>
      <c r="B24" s="56"/>
      <c r="C24" s="56"/>
      <c r="D24" s="56"/>
      <c r="E24" s="56"/>
      <c r="F24" s="56"/>
      <c r="G24" s="56"/>
      <c r="H24" s="56"/>
      <c r="I24" s="56"/>
      <c r="J24" s="56"/>
      <c r="K24" s="56"/>
    </row>
    <row r="25" spans="1:11" x14ac:dyDescent="0.2">
      <c r="A25" s="56" t="s">
        <v>376</v>
      </c>
      <c r="B25" s="56"/>
      <c r="C25" s="56"/>
      <c r="D25" s="56"/>
      <c r="E25" s="56"/>
      <c r="F25" s="57"/>
      <c r="G25" s="56" t="s">
        <v>505</v>
      </c>
      <c r="H25" s="56"/>
      <c r="I25" s="56"/>
      <c r="J25" s="56"/>
      <c r="K25" s="56"/>
    </row>
    <row r="26" spans="1:11" x14ac:dyDescent="0.2">
      <c r="A26" s="56" t="s">
        <v>377</v>
      </c>
      <c r="B26" s="56"/>
      <c r="C26" s="56"/>
      <c r="D26" s="56"/>
      <c r="E26" s="56"/>
      <c r="F26" s="56"/>
      <c r="G26" s="56"/>
      <c r="H26" s="56"/>
      <c r="I26" s="56"/>
      <c r="J26" s="56"/>
      <c r="K26" s="56"/>
    </row>
    <row r="27" spans="1:11" x14ac:dyDescent="0.2">
      <c r="A27" s="56"/>
      <c r="B27" s="56"/>
      <c r="C27" s="56"/>
      <c r="D27" s="56"/>
      <c r="E27" s="56"/>
      <c r="F27" s="56"/>
      <c r="G27" s="56"/>
      <c r="H27" s="56"/>
      <c r="I27" s="56"/>
      <c r="J27" s="56"/>
      <c r="K27" s="56"/>
    </row>
    <row r="28" spans="1:11" x14ac:dyDescent="0.2">
      <c r="A28" s="56" t="s">
        <v>374</v>
      </c>
      <c r="B28" s="56"/>
      <c r="C28" s="57"/>
      <c r="D28" s="56" t="s">
        <v>407</v>
      </c>
      <c r="E28" s="56"/>
      <c r="F28" s="56"/>
      <c r="G28" s="56"/>
      <c r="H28" s="56"/>
      <c r="I28" s="955"/>
      <c r="J28" s="955"/>
      <c r="K28" s="56" t="s">
        <v>378</v>
      </c>
    </row>
    <row r="29" spans="1:11" x14ac:dyDescent="0.2">
      <c r="A29" s="57"/>
      <c r="B29" s="56" t="s">
        <v>408</v>
      </c>
      <c r="C29" s="56"/>
      <c r="D29" s="56"/>
      <c r="E29" s="56"/>
      <c r="F29" s="955"/>
      <c r="G29" s="955"/>
      <c r="H29" s="56"/>
      <c r="I29" s="56"/>
      <c r="J29" s="56"/>
      <c r="K29" s="56"/>
    </row>
    <row r="30" spans="1:11" x14ac:dyDescent="0.2">
      <c r="A30" s="56"/>
      <c r="B30" s="56"/>
      <c r="C30" s="56"/>
      <c r="D30" s="56"/>
      <c r="E30" s="56"/>
      <c r="F30" s="56"/>
      <c r="G30" s="56"/>
      <c r="H30" s="56"/>
      <c r="I30" s="56"/>
      <c r="J30" s="56"/>
      <c r="K30" s="56"/>
    </row>
    <row r="31" spans="1:11" x14ac:dyDescent="0.2">
      <c r="A31" s="56" t="s">
        <v>379</v>
      </c>
      <c r="B31" s="56"/>
      <c r="C31" s="56"/>
      <c r="D31" s="56"/>
      <c r="E31" s="56"/>
      <c r="F31" s="56"/>
      <c r="G31" s="56"/>
      <c r="H31" s="56"/>
      <c r="I31" s="56"/>
      <c r="J31" s="56"/>
      <c r="K31" s="56"/>
    </row>
    <row r="32" spans="1:11" x14ac:dyDescent="0.2">
      <c r="A32" s="56" t="s">
        <v>380</v>
      </c>
      <c r="B32" s="56"/>
      <c r="C32" s="56"/>
      <c r="D32" s="56"/>
      <c r="E32" s="56"/>
      <c r="F32" s="56"/>
      <c r="G32" s="56"/>
      <c r="H32" s="56"/>
      <c r="I32" s="56"/>
      <c r="J32" s="56"/>
      <c r="K32" s="56"/>
    </row>
    <row r="33" spans="1:11" x14ac:dyDescent="0.2">
      <c r="A33" s="56"/>
      <c r="B33" s="56"/>
      <c r="C33" s="56"/>
      <c r="D33" s="56"/>
      <c r="E33" s="56"/>
      <c r="F33" s="56"/>
      <c r="G33" s="56"/>
      <c r="H33" s="56"/>
      <c r="I33" s="56"/>
      <c r="J33" s="56"/>
      <c r="K33" s="56"/>
    </row>
    <row r="34" spans="1:11" x14ac:dyDescent="0.2">
      <c r="A34" s="56"/>
      <c r="B34" s="56"/>
      <c r="C34" s="56"/>
      <c r="D34" s="56"/>
      <c r="E34" s="56"/>
      <c r="F34" s="56"/>
      <c r="G34" s="56"/>
      <c r="H34" s="56"/>
      <c r="I34" s="56"/>
      <c r="J34" s="56"/>
      <c r="K34" s="56"/>
    </row>
    <row r="35" spans="1:11" x14ac:dyDescent="0.2">
      <c r="A35" s="56" t="s">
        <v>381</v>
      </c>
      <c r="B35" s="56"/>
      <c r="C35" s="56"/>
      <c r="D35" s="56"/>
      <c r="E35" s="56"/>
      <c r="F35" s="56"/>
      <c r="G35" s="56" t="s">
        <v>382</v>
      </c>
      <c r="H35" s="56"/>
      <c r="I35" s="56"/>
      <c r="J35" s="56"/>
      <c r="K35" s="56"/>
    </row>
    <row r="36" spans="1:11" x14ac:dyDescent="0.2">
      <c r="A36" s="56"/>
      <c r="B36" s="56"/>
      <c r="C36" s="56"/>
      <c r="D36" s="56"/>
      <c r="E36" s="56"/>
      <c r="F36" s="56"/>
      <c r="G36" s="56"/>
      <c r="H36" s="56"/>
      <c r="I36" s="56"/>
      <c r="J36" s="56"/>
      <c r="K36" s="56"/>
    </row>
    <row r="37" spans="1:11" ht="12.75" thickBot="1" x14ac:dyDescent="0.25">
      <c r="A37" s="58" t="s">
        <v>383</v>
      </c>
      <c r="B37" s="954"/>
      <c r="C37" s="954"/>
      <c r="D37" s="954"/>
      <c r="E37" s="56"/>
      <c r="F37" s="56"/>
      <c r="G37" s="59"/>
      <c r="H37" s="59"/>
      <c r="I37" s="59"/>
      <c r="J37" s="59"/>
      <c r="K37" s="56"/>
    </row>
    <row r="38" spans="1:11" x14ac:dyDescent="0.2">
      <c r="A38" s="56"/>
      <c r="B38" s="56" t="s">
        <v>384</v>
      </c>
      <c r="C38" s="56"/>
      <c r="D38" s="56"/>
      <c r="E38" s="56"/>
      <c r="F38" s="56"/>
      <c r="G38" s="56"/>
      <c r="H38" s="56"/>
      <c r="I38" s="56"/>
      <c r="J38" s="56"/>
      <c r="K38" s="56"/>
    </row>
    <row r="39" spans="1:11" ht="12.75" thickBot="1" x14ac:dyDescent="0.25">
      <c r="A39" s="56"/>
      <c r="B39" s="954"/>
      <c r="C39" s="954"/>
      <c r="D39" s="954"/>
      <c r="E39" s="56"/>
      <c r="F39" s="56"/>
      <c r="G39" s="59"/>
      <c r="H39" s="59"/>
      <c r="I39" s="59"/>
      <c r="J39" s="59"/>
      <c r="K39" s="56"/>
    </row>
    <row r="40" spans="1:11" x14ac:dyDescent="0.2">
      <c r="A40" s="56"/>
      <c r="B40" s="56"/>
      <c r="C40" s="56"/>
      <c r="D40" s="56" t="s">
        <v>385</v>
      </c>
      <c r="E40" s="56"/>
      <c r="F40" s="56"/>
      <c r="G40" s="56"/>
      <c r="H40" s="56"/>
      <c r="I40" s="56"/>
      <c r="J40" s="56"/>
      <c r="K40" s="56"/>
    </row>
    <row r="41" spans="1:11" ht="12.75" thickBot="1" x14ac:dyDescent="0.25">
      <c r="A41" s="56"/>
      <c r="B41" s="56" t="s">
        <v>386</v>
      </c>
      <c r="C41" s="56"/>
      <c r="D41" s="56"/>
      <c r="E41" s="56"/>
      <c r="F41" s="56"/>
      <c r="G41" s="59"/>
      <c r="H41" s="59"/>
      <c r="I41" s="59"/>
      <c r="J41" s="59"/>
      <c r="K41" s="56"/>
    </row>
    <row r="42" spans="1:11" x14ac:dyDescent="0.2">
      <c r="A42" s="56"/>
      <c r="B42" s="56" t="s">
        <v>387</v>
      </c>
      <c r="C42" s="56"/>
      <c r="D42" s="56"/>
      <c r="E42" s="56"/>
      <c r="F42" s="56"/>
      <c r="G42" s="56"/>
      <c r="H42" s="56"/>
      <c r="I42" s="56"/>
      <c r="J42" s="56"/>
      <c r="K42" s="56"/>
    </row>
    <row r="43" spans="1:11" ht="12.75" thickBot="1" x14ac:dyDescent="0.25">
      <c r="A43" s="56"/>
      <c r="B43" s="56" t="s">
        <v>388</v>
      </c>
      <c r="C43" s="56"/>
      <c r="D43" s="56"/>
      <c r="E43" s="56"/>
      <c r="F43" s="56"/>
      <c r="G43" s="59"/>
      <c r="H43" s="59"/>
      <c r="I43" s="59"/>
      <c r="J43" s="59"/>
      <c r="K43" s="56"/>
    </row>
    <row r="44" spans="1:11" x14ac:dyDescent="0.2">
      <c r="A44" s="56"/>
      <c r="B44" s="56"/>
      <c r="C44" s="56"/>
      <c r="D44" s="56"/>
      <c r="E44" s="56"/>
      <c r="F44" s="56"/>
      <c r="G44" s="56"/>
      <c r="H44" s="56"/>
      <c r="I44" s="56"/>
      <c r="J44" s="56"/>
      <c r="K44" s="56"/>
    </row>
    <row r="45" spans="1:11" ht="12.75" thickBot="1" x14ac:dyDescent="0.25">
      <c r="A45" s="56"/>
      <c r="B45" s="56"/>
      <c r="C45" s="56"/>
      <c r="D45" s="56"/>
      <c r="E45" s="56"/>
      <c r="F45" s="56"/>
      <c r="G45" s="59"/>
      <c r="H45" s="59"/>
      <c r="I45" s="59"/>
      <c r="J45" s="59"/>
      <c r="K45" s="56"/>
    </row>
    <row r="46" spans="1:11" ht="12.75" thickBot="1" x14ac:dyDescent="0.25">
      <c r="A46" s="56"/>
      <c r="B46" s="56" t="s">
        <v>389</v>
      </c>
      <c r="C46" s="59"/>
      <c r="D46" s="59"/>
      <c r="E46" s="56"/>
      <c r="F46" s="56"/>
      <c r="G46" s="56"/>
      <c r="H46" s="56"/>
      <c r="I46" s="56"/>
      <c r="J46" s="56"/>
      <c r="K46" s="56"/>
    </row>
    <row r="47" spans="1:11" ht="12.75" thickBot="1" x14ac:dyDescent="0.25">
      <c r="A47" s="56"/>
      <c r="B47" s="56"/>
      <c r="C47" s="56"/>
      <c r="D47" s="56"/>
      <c r="E47" s="56"/>
      <c r="F47" s="56"/>
      <c r="G47" s="59"/>
      <c r="H47" s="59"/>
      <c r="I47" s="59"/>
      <c r="J47" s="59"/>
      <c r="K47" s="56"/>
    </row>
    <row r="48" spans="1:11" x14ac:dyDescent="0.2">
      <c r="A48" s="56"/>
      <c r="B48" s="56"/>
      <c r="C48" s="56"/>
      <c r="D48" s="56"/>
      <c r="E48" s="56"/>
      <c r="F48" s="56"/>
      <c r="G48" s="56"/>
      <c r="H48" s="56"/>
      <c r="I48" s="56"/>
      <c r="J48" s="56"/>
      <c r="K48" s="56"/>
    </row>
    <row r="49" spans="1:11" ht="12.75" thickBot="1" x14ac:dyDescent="0.25">
      <c r="A49" s="56"/>
      <c r="B49" s="56" t="s">
        <v>390</v>
      </c>
      <c r="C49" s="60"/>
      <c r="D49" s="60"/>
      <c r="E49" s="56"/>
      <c r="F49" s="56"/>
      <c r="G49" s="59"/>
      <c r="H49" s="59"/>
      <c r="I49" s="59"/>
      <c r="J49" s="59"/>
      <c r="K49" s="56"/>
    </row>
    <row r="50" spans="1:11" x14ac:dyDescent="0.2">
      <c r="A50" s="56"/>
      <c r="B50" s="56"/>
      <c r="C50" s="56"/>
      <c r="D50" s="56"/>
      <c r="E50" s="56"/>
      <c r="F50" s="56"/>
      <c r="G50" s="56"/>
      <c r="H50" s="56"/>
      <c r="I50" s="56"/>
      <c r="J50" s="56"/>
      <c r="K50" s="56"/>
    </row>
    <row r="51" spans="1:11" ht="12.75" thickBot="1" x14ac:dyDescent="0.25">
      <c r="A51" s="56"/>
      <c r="B51" s="56"/>
      <c r="C51" s="56"/>
      <c r="D51" s="56"/>
      <c r="E51" s="56"/>
      <c r="F51" s="56"/>
      <c r="G51" s="59"/>
      <c r="H51" s="59"/>
      <c r="I51" s="59"/>
      <c r="J51" s="59"/>
      <c r="K51" s="56"/>
    </row>
    <row r="52" spans="1:11" x14ac:dyDescent="0.2">
      <c r="A52" s="56"/>
      <c r="B52" s="56"/>
      <c r="C52" s="56"/>
      <c r="D52" s="56"/>
      <c r="E52" s="56"/>
      <c r="F52" s="56"/>
      <c r="G52" s="56"/>
      <c r="H52" s="56"/>
      <c r="I52" s="56"/>
      <c r="J52" s="56"/>
      <c r="K52" s="56"/>
    </row>
    <row r="53" spans="1:11" ht="12.75" thickBot="1" x14ac:dyDescent="0.25">
      <c r="A53" s="61"/>
      <c r="B53" s="61"/>
      <c r="C53" s="61"/>
      <c r="D53" s="61"/>
      <c r="E53" s="61"/>
      <c r="F53" s="61"/>
      <c r="G53" s="61"/>
      <c r="H53" s="61"/>
      <c r="I53" s="61"/>
      <c r="J53" s="61"/>
      <c r="K53" s="61"/>
    </row>
    <row r="54" spans="1:11" x14ac:dyDescent="0.2">
      <c r="A54" s="56"/>
      <c r="B54" s="56"/>
      <c r="C54" s="56"/>
      <c r="D54" s="56"/>
      <c r="E54" s="56"/>
      <c r="F54" s="56"/>
      <c r="G54" s="56"/>
      <c r="H54" s="56"/>
      <c r="I54" s="56"/>
      <c r="J54" s="56"/>
      <c r="K54" s="56"/>
    </row>
    <row r="55" spans="1:11" x14ac:dyDescent="0.2">
      <c r="A55" s="56" t="s">
        <v>391</v>
      </c>
      <c r="B55" s="56"/>
      <c r="C55" s="56"/>
      <c r="D55" s="56"/>
      <c r="E55" s="56"/>
      <c r="F55" s="56"/>
      <c r="G55" s="56"/>
      <c r="H55" s="56"/>
      <c r="I55" s="56"/>
      <c r="J55" s="56"/>
      <c r="K55" s="56"/>
    </row>
    <row r="56" spans="1:11" x14ac:dyDescent="0.2">
      <c r="A56" s="56"/>
      <c r="B56" s="56"/>
      <c r="C56" s="56"/>
      <c r="D56" s="56"/>
      <c r="E56" s="56"/>
      <c r="F56" s="56"/>
      <c r="G56" s="56"/>
      <c r="H56" s="56"/>
      <c r="I56" s="56"/>
      <c r="J56" s="56"/>
      <c r="K56" s="56"/>
    </row>
    <row r="57" spans="1:11" ht="12.75" customHeight="1" x14ac:dyDescent="0.2">
      <c r="A57" s="958" t="s">
        <v>392</v>
      </c>
      <c r="B57" s="958"/>
      <c r="C57" s="956"/>
      <c r="D57" s="956"/>
      <c r="E57" s="956"/>
      <c r="F57" s="56"/>
      <c r="G57" s="959" t="s">
        <v>393</v>
      </c>
      <c r="H57" s="959"/>
      <c r="I57" s="957"/>
      <c r="J57" s="957"/>
      <c r="K57" s="957"/>
    </row>
    <row r="58" spans="1:11" ht="12.75" customHeight="1" x14ac:dyDescent="0.2">
      <c r="A58" s="62"/>
      <c r="B58" s="62"/>
      <c r="C58" s="63"/>
      <c r="D58" s="63"/>
      <c r="E58" s="63"/>
      <c r="F58" s="56"/>
      <c r="G58" s="58"/>
      <c r="H58" s="58"/>
      <c r="I58" s="64"/>
      <c r="J58" s="64"/>
      <c r="K58" s="64"/>
    </row>
    <row r="59" spans="1:11" ht="16.5" customHeight="1" x14ac:dyDescent="0.2">
      <c r="A59" s="58" t="s">
        <v>394</v>
      </c>
      <c r="B59" s="952"/>
      <c r="C59" s="952"/>
      <c r="D59" s="952"/>
      <c r="E59" s="952"/>
      <c r="F59" s="952"/>
      <c r="G59" s="58"/>
      <c r="H59" s="58"/>
      <c r="I59" s="64"/>
      <c r="J59" s="64"/>
      <c r="K59" s="64"/>
    </row>
    <row r="60" spans="1:11" ht="17.25" customHeight="1" x14ac:dyDescent="0.2">
      <c r="A60" s="56"/>
      <c r="B60" s="960"/>
      <c r="C60" s="960"/>
      <c r="D60" s="960"/>
      <c r="E60" s="960"/>
      <c r="F60" s="960"/>
      <c r="G60" s="56"/>
      <c r="H60" s="56"/>
      <c r="I60" s="58"/>
      <c r="J60" s="58" t="s">
        <v>426</v>
      </c>
      <c r="K60" s="56"/>
    </row>
    <row r="61" spans="1:11" x14ac:dyDescent="0.2">
      <c r="A61" s="56"/>
      <c r="B61" s="56"/>
      <c r="C61" s="56"/>
      <c r="D61" s="56"/>
      <c r="E61" s="56"/>
      <c r="F61" s="56"/>
      <c r="G61" s="56"/>
      <c r="H61" s="56"/>
      <c r="I61" s="56"/>
      <c r="J61" s="159">
        <f>C147</f>
        <v>45586</v>
      </c>
      <c r="K61" s="56"/>
    </row>
    <row r="121" spans="1:8" x14ac:dyDescent="0.2">
      <c r="A121" s="38"/>
    </row>
    <row r="122" spans="1:8" ht="12.75" x14ac:dyDescent="0.2">
      <c r="A122" s="39"/>
    </row>
    <row r="123" spans="1:8" ht="12.75" x14ac:dyDescent="0.2">
      <c r="A123" s="40"/>
      <c r="B123"/>
      <c r="C123"/>
    </row>
    <row r="124" spans="1:8" ht="12.75" x14ac:dyDescent="0.2">
      <c r="A124" s="40"/>
      <c r="B124"/>
      <c r="C124"/>
    </row>
    <row r="125" spans="1:8" ht="15" x14ac:dyDescent="0.25">
      <c r="A125" s="160" t="s">
        <v>506</v>
      </c>
      <c r="B125" s="161"/>
      <c r="C125" s="161"/>
      <c r="D125" s="161"/>
      <c r="E125" s="161"/>
      <c r="F125" s="161"/>
      <c r="G125" s="162"/>
      <c r="H125" s="163"/>
    </row>
    <row r="126" spans="1:8" x14ac:dyDescent="0.2">
      <c r="H126" s="164"/>
    </row>
    <row r="127" spans="1:8" x14ac:dyDescent="0.2">
      <c r="H127" s="164"/>
    </row>
    <row r="128" spans="1:8" x14ac:dyDescent="0.2">
      <c r="H128" s="164"/>
    </row>
    <row r="129" spans="1:8" ht="12.75" x14ac:dyDescent="0.2">
      <c r="A129" s="40" t="s">
        <v>507</v>
      </c>
      <c r="B129"/>
      <c r="C129" s="165">
        <v>45473</v>
      </c>
      <c r="H129" s="164"/>
    </row>
    <row r="130" spans="1:8" ht="12.75" x14ac:dyDescent="0.2">
      <c r="A130" s="40"/>
      <c r="B130"/>
      <c r="C130" s="14" t="s">
        <v>783</v>
      </c>
      <c r="H130" s="164"/>
    </row>
    <row r="131" spans="1:8" x14ac:dyDescent="0.2">
      <c r="H131" s="164"/>
    </row>
    <row r="132" spans="1:8" ht="12.75" x14ac:dyDescent="0.2">
      <c r="A132" s="40" t="s">
        <v>508</v>
      </c>
      <c r="B132"/>
      <c r="C132" s="1" t="s">
        <v>798</v>
      </c>
      <c r="F132" s="647" t="s">
        <v>1025</v>
      </c>
      <c r="H132" s="164"/>
    </row>
    <row r="133" spans="1:8" ht="12.75" x14ac:dyDescent="0.2">
      <c r="A133" s="40"/>
      <c r="B133"/>
      <c r="C133" s="184">
        <v>45838</v>
      </c>
      <c r="F133" s="646" t="s">
        <v>1022</v>
      </c>
      <c r="H133" s="164"/>
    </row>
    <row r="134" spans="1:8" ht="12.75" x14ac:dyDescent="0.2">
      <c r="A134" s="40"/>
      <c r="B134"/>
      <c r="C134" s="14" t="s">
        <v>792</v>
      </c>
      <c r="F134" s="646" t="s">
        <v>1023</v>
      </c>
      <c r="H134" s="164"/>
    </row>
    <row r="135" spans="1:8" ht="12.75" x14ac:dyDescent="0.2">
      <c r="B135"/>
      <c r="C135"/>
      <c r="F135" s="646" t="s">
        <v>1024</v>
      </c>
      <c r="H135" s="164"/>
    </row>
    <row r="136" spans="1:8" ht="12.75" x14ac:dyDescent="0.2">
      <c r="A136" s="40" t="s">
        <v>509</v>
      </c>
      <c r="B136"/>
      <c r="C136" s="189" t="s">
        <v>799</v>
      </c>
      <c r="H136" s="164"/>
    </row>
    <row r="137" spans="1:8" ht="12.75" x14ac:dyDescent="0.2">
      <c r="A137" s="40"/>
      <c r="B137"/>
      <c r="C137" s="15" t="s">
        <v>800</v>
      </c>
      <c r="H137" s="164"/>
    </row>
    <row r="138" spans="1:8" ht="12.75" x14ac:dyDescent="0.2">
      <c r="A138" s="40"/>
      <c r="B138"/>
      <c r="C138" s="165">
        <v>46203</v>
      </c>
      <c r="H138" s="164"/>
    </row>
    <row r="139" spans="1:8" ht="12.75" x14ac:dyDescent="0.2">
      <c r="A139" s="40"/>
      <c r="B139"/>
      <c r="C139" s="190" t="s">
        <v>801</v>
      </c>
      <c r="H139" s="164"/>
    </row>
    <row r="140" spans="1:8" ht="12.75" x14ac:dyDescent="0.2">
      <c r="A140" s="40"/>
      <c r="B140"/>
      <c r="C140"/>
      <c r="H140" s="164"/>
    </row>
    <row r="141" spans="1:8" ht="12.75" x14ac:dyDescent="0.2">
      <c r="A141" s="40"/>
      <c r="B141"/>
      <c r="C141" s="14" t="s">
        <v>802</v>
      </c>
      <c r="H141" s="164"/>
    </row>
    <row r="142" spans="1:8" ht="12.75" x14ac:dyDescent="0.2">
      <c r="A142" s="40"/>
      <c r="B142"/>
      <c r="C142"/>
      <c r="H142" s="164"/>
    </row>
    <row r="143" spans="1:8" ht="12.75" x14ac:dyDescent="0.2">
      <c r="A143" s="40" t="s">
        <v>510</v>
      </c>
      <c r="B143"/>
      <c r="C143" s="15" t="s">
        <v>803</v>
      </c>
      <c r="E143" s="951" t="s">
        <v>511</v>
      </c>
      <c r="F143" s="951"/>
      <c r="G143" s="951"/>
      <c r="H143" s="164"/>
    </row>
    <row r="144" spans="1:8" x14ac:dyDescent="0.2">
      <c r="A144" s="38" t="s">
        <v>512</v>
      </c>
      <c r="C144" s="166">
        <v>45839</v>
      </c>
      <c r="E144" s="951"/>
      <c r="F144" s="951"/>
      <c r="G144" s="951"/>
      <c r="H144" s="164"/>
    </row>
    <row r="145" spans="1:8" x14ac:dyDescent="0.2">
      <c r="A145" s="38"/>
      <c r="H145" s="164"/>
    </row>
    <row r="146" spans="1:8" x14ac:dyDescent="0.2">
      <c r="A146" s="38"/>
      <c r="H146" s="164"/>
    </row>
    <row r="147" spans="1:8" x14ac:dyDescent="0.2">
      <c r="A147" s="167" t="s">
        <v>513</v>
      </c>
      <c r="B147" s="168"/>
      <c r="C147" s="169">
        <v>45586</v>
      </c>
      <c r="H147" s="164"/>
    </row>
    <row r="148" spans="1:8" x14ac:dyDescent="0.2">
      <c r="A148" s="41"/>
      <c r="B148" s="29"/>
      <c r="C148" s="29"/>
      <c r="D148" s="29"/>
      <c r="E148" s="29"/>
      <c r="F148" s="29"/>
      <c r="G148" s="29"/>
      <c r="H148" s="42"/>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19050</xdr:rowOff>
              </from>
              <to>
                <xdr:col>10</xdr:col>
                <xdr:colOff>171450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rgb="FFFFFF00"/>
    <pageSetUpPr fitToPage="1"/>
  </sheetPr>
  <dimension ref="A1:K45"/>
  <sheetViews>
    <sheetView zoomScale="75" zoomScaleNormal="75" workbookViewId="0">
      <selection activeCell="D15" sqref="D15"/>
    </sheetView>
  </sheetViews>
  <sheetFormatPr defaultColWidth="9.140625" defaultRowHeight="14.25" x14ac:dyDescent="0.2"/>
  <cols>
    <col min="1" max="1" width="8.140625" style="8" customWidth="1"/>
    <col min="2" max="2" width="35.85546875" style="8" customWidth="1"/>
    <col min="3" max="4" width="20.140625" style="8" customWidth="1"/>
    <col min="5" max="5" width="24" style="8" bestFit="1" customWidth="1"/>
    <col min="6" max="6" width="20.7109375" style="8" customWidth="1"/>
    <col min="7" max="7" width="11.140625" style="8" customWidth="1"/>
    <col min="8" max="8" width="20.28515625" style="8" customWidth="1"/>
    <col min="9" max="9" width="22.140625" style="8" customWidth="1"/>
    <col min="10" max="10" width="12.7109375" style="8" customWidth="1"/>
    <col min="11" max="12" width="14.140625" style="8" customWidth="1"/>
    <col min="13" max="16384" width="9.140625" style="8"/>
  </cols>
  <sheetData>
    <row r="1" spans="1:11" ht="19.5" x14ac:dyDescent="0.3">
      <c r="B1" s="975" t="s">
        <v>367</v>
      </c>
      <c r="C1" s="975"/>
      <c r="D1" s="975"/>
      <c r="E1" s="975"/>
      <c r="F1" s="975"/>
      <c r="G1" s="975"/>
      <c r="H1" s="975"/>
      <c r="I1" s="975"/>
    </row>
    <row r="2" spans="1:11" x14ac:dyDescent="0.2">
      <c r="G2" s="27"/>
      <c r="H2" s="27"/>
      <c r="I2" s="27"/>
    </row>
    <row r="3" spans="1:11" x14ac:dyDescent="0.2">
      <c r="B3" s="992" t="str">
        <f>'Sch 1'!$B$7</f>
        <v>Nevada Classical Academy Elko</v>
      </c>
      <c r="C3" s="992"/>
      <c r="D3" s="992"/>
      <c r="E3" s="992"/>
      <c r="F3" s="992"/>
      <c r="G3" s="992"/>
      <c r="H3" s="992"/>
      <c r="I3" s="992"/>
    </row>
    <row r="5" spans="1:11" ht="13.5" customHeight="1" x14ac:dyDescent="0.2">
      <c r="A5" s="10"/>
      <c r="B5" s="10"/>
      <c r="C5" s="10"/>
      <c r="D5" s="10"/>
      <c r="E5" s="10"/>
      <c r="F5" s="10"/>
      <c r="G5" s="10"/>
      <c r="H5" s="10"/>
      <c r="I5" s="10"/>
    </row>
    <row r="6" spans="1:11" ht="15" x14ac:dyDescent="0.25">
      <c r="A6" s="569"/>
      <c r="B6" s="558"/>
      <c r="C6" s="703" t="s">
        <v>33</v>
      </c>
      <c r="D6" s="703" t="s">
        <v>34</v>
      </c>
      <c r="E6" s="703" t="s">
        <v>35</v>
      </c>
      <c r="F6" s="704" t="s">
        <v>36</v>
      </c>
      <c r="G6" s="705" t="s">
        <v>37</v>
      </c>
      <c r="H6" s="706" t="s">
        <v>38</v>
      </c>
      <c r="I6" s="707" t="s">
        <v>39</v>
      </c>
    </row>
    <row r="7" spans="1:11" ht="15" x14ac:dyDescent="0.25">
      <c r="A7" s="569"/>
      <c r="B7" s="563"/>
      <c r="C7" s="564" t="s">
        <v>353</v>
      </c>
      <c r="D7" s="564" t="s">
        <v>354</v>
      </c>
      <c r="E7" s="564" t="s">
        <v>777</v>
      </c>
      <c r="F7" s="564" t="s">
        <v>355</v>
      </c>
      <c r="G7" s="708"/>
      <c r="H7" s="709"/>
      <c r="I7" s="710" t="s">
        <v>778</v>
      </c>
    </row>
    <row r="8" spans="1:11" s="11" customFormat="1" ht="15" x14ac:dyDescent="0.25">
      <c r="A8" s="711"/>
      <c r="B8" s="704" t="s">
        <v>32</v>
      </c>
      <c r="C8" s="564" t="s">
        <v>41</v>
      </c>
      <c r="D8" s="564" t="s">
        <v>356</v>
      </c>
      <c r="E8" s="710" t="s">
        <v>768</v>
      </c>
      <c r="F8" s="564" t="s">
        <v>356</v>
      </c>
      <c r="G8" s="712" t="s">
        <v>356</v>
      </c>
      <c r="H8" s="712" t="s">
        <v>609</v>
      </c>
      <c r="I8" s="710" t="s">
        <v>41</v>
      </c>
    </row>
    <row r="9" spans="1:11" ht="15.75" thickBot="1" x14ac:dyDescent="0.3">
      <c r="A9" s="713" t="s">
        <v>948</v>
      </c>
      <c r="B9" s="714" t="s">
        <v>41</v>
      </c>
      <c r="C9" s="715" t="s">
        <v>117</v>
      </c>
      <c r="D9" s="715" t="s">
        <v>358</v>
      </c>
      <c r="E9" s="716" t="s">
        <v>769</v>
      </c>
      <c r="F9" s="715" t="s">
        <v>358</v>
      </c>
      <c r="G9" s="716" t="s">
        <v>118</v>
      </c>
      <c r="H9" s="716" t="s">
        <v>610</v>
      </c>
      <c r="I9" s="717" t="s">
        <v>358</v>
      </c>
    </row>
    <row r="10" spans="1:11" ht="30" customHeight="1" x14ac:dyDescent="0.25">
      <c r="A10" s="718" t="s">
        <v>49</v>
      </c>
      <c r="B10" s="473"/>
      <c r="C10" s="607"/>
      <c r="D10" s="607"/>
      <c r="E10" s="617"/>
      <c r="F10" s="607"/>
      <c r="G10" s="607"/>
      <c r="H10" s="608"/>
      <c r="I10" s="609"/>
    </row>
    <row r="11" spans="1:11" ht="15" customHeight="1" x14ac:dyDescent="0.2">
      <c r="A11" s="719">
        <v>100</v>
      </c>
      <c r="B11" s="473" t="s">
        <v>359</v>
      </c>
      <c r="C11" s="585"/>
      <c r="D11" s="720">
        <f>'Sch BB-5'!G29</f>
        <v>0</v>
      </c>
      <c r="E11" s="611"/>
      <c r="F11" s="585"/>
      <c r="G11" s="585"/>
      <c r="H11" s="612"/>
      <c r="I11" s="591">
        <f>SUM(C11:H11)</f>
        <v>0</v>
      </c>
      <c r="K11" s="8" t="s">
        <v>949</v>
      </c>
    </row>
    <row r="12" spans="1:11" ht="15" customHeight="1" x14ac:dyDescent="0.2">
      <c r="A12" s="719">
        <v>100</v>
      </c>
      <c r="B12" s="451" t="s">
        <v>360</v>
      </c>
      <c r="C12" s="585"/>
      <c r="D12" s="585"/>
      <c r="E12" s="611"/>
      <c r="F12" s="585"/>
      <c r="G12" s="585"/>
      <c r="H12" s="612"/>
      <c r="I12" s="591">
        <f t="shared" ref="I12:I16" si="0">SUM(C12:H12)</f>
        <v>0</v>
      </c>
    </row>
    <row r="13" spans="1:11" ht="15" customHeight="1" x14ac:dyDescent="0.2">
      <c r="A13" s="719">
        <v>100</v>
      </c>
      <c r="B13" s="721" t="s">
        <v>750</v>
      </c>
      <c r="C13" s="585"/>
      <c r="D13" s="585"/>
      <c r="E13" s="720">
        <f>'Sch B-1'!L43</f>
        <v>1147854</v>
      </c>
      <c r="F13" s="585"/>
      <c r="G13" s="585"/>
      <c r="H13" s="585"/>
      <c r="I13" s="591">
        <f t="shared" si="0"/>
        <v>1147854</v>
      </c>
    </row>
    <row r="14" spans="1:11" ht="15" customHeight="1" x14ac:dyDescent="0.2">
      <c r="A14" s="719">
        <v>100</v>
      </c>
      <c r="B14" s="451" t="s">
        <v>361</v>
      </c>
      <c r="C14" s="585"/>
      <c r="D14" s="720">
        <f>'Sch BB-5'!G56</f>
        <v>0</v>
      </c>
      <c r="E14" s="585"/>
      <c r="F14" s="585"/>
      <c r="G14" s="585"/>
      <c r="H14" s="585"/>
      <c r="I14" s="591">
        <f t="shared" si="0"/>
        <v>0</v>
      </c>
    </row>
    <row r="15" spans="1:11" ht="15" customHeight="1" x14ac:dyDescent="0.2">
      <c r="A15" s="719">
        <v>100</v>
      </c>
      <c r="B15" s="722" t="s">
        <v>362</v>
      </c>
      <c r="C15" s="585"/>
      <c r="D15" s="421"/>
      <c r="E15" s="585"/>
      <c r="F15" s="585"/>
      <c r="G15" s="585"/>
      <c r="H15" s="585"/>
      <c r="I15" s="591">
        <f t="shared" si="0"/>
        <v>0</v>
      </c>
    </row>
    <row r="16" spans="1:11" ht="15" customHeight="1" thickBot="1" x14ac:dyDescent="0.25">
      <c r="A16" s="719">
        <v>100</v>
      </c>
      <c r="B16" s="723" t="s">
        <v>950</v>
      </c>
      <c r="C16" s="724">
        <f>'Sch BB-6'!G24</f>
        <v>133199</v>
      </c>
      <c r="D16" s="598"/>
      <c r="E16" s="598"/>
      <c r="F16" s="598"/>
      <c r="G16" s="598"/>
      <c r="H16" s="598"/>
      <c r="I16" s="599">
        <f t="shared" si="0"/>
        <v>133199</v>
      </c>
    </row>
    <row r="17" spans="1:11" ht="15" customHeight="1" thickTop="1" thickBot="1" x14ac:dyDescent="0.3">
      <c r="A17" s="725"/>
      <c r="B17" s="726" t="s">
        <v>50</v>
      </c>
      <c r="C17" s="727">
        <f>SUM(C11:C16)</f>
        <v>133199</v>
      </c>
      <c r="D17" s="727">
        <f t="shared" ref="D17:I17" si="1">SUM(D11:D16)</f>
        <v>0</v>
      </c>
      <c r="E17" s="727">
        <f t="shared" si="1"/>
        <v>1147854</v>
      </c>
      <c r="F17" s="727">
        <f t="shared" si="1"/>
        <v>0</v>
      </c>
      <c r="G17" s="727">
        <f t="shared" si="1"/>
        <v>0</v>
      </c>
      <c r="H17" s="727">
        <f t="shared" si="1"/>
        <v>0</v>
      </c>
      <c r="I17" s="727">
        <f t="shared" si="1"/>
        <v>1281053</v>
      </c>
    </row>
    <row r="18" spans="1:11" ht="15" customHeight="1" x14ac:dyDescent="0.25">
      <c r="A18" s="728" t="s">
        <v>363</v>
      </c>
      <c r="B18" s="451"/>
      <c r="C18" s="583"/>
      <c r="D18" s="583"/>
      <c r="E18" s="583"/>
      <c r="F18" s="583"/>
      <c r="G18" s="583"/>
      <c r="H18" s="583"/>
      <c r="I18" s="376"/>
    </row>
    <row r="19" spans="1:11" ht="15" customHeight="1" x14ac:dyDescent="0.2">
      <c r="A19" s="719">
        <v>206</v>
      </c>
      <c r="B19" s="451" t="s">
        <v>771</v>
      </c>
      <c r="C19" s="595">
        <v>0</v>
      </c>
      <c r="D19" s="421"/>
      <c r="E19" s="720">
        <f>'Sch B-1'!L46</f>
        <v>0</v>
      </c>
      <c r="F19" s="585"/>
      <c r="G19" s="585"/>
      <c r="H19" s="729">
        <f>'Sch T'!I11</f>
        <v>0</v>
      </c>
      <c r="I19" s="591">
        <f t="shared" ref="I19:I33" si="2">SUM(C19:H19)</f>
        <v>0</v>
      </c>
      <c r="K19" s="106" t="s">
        <v>959</v>
      </c>
    </row>
    <row r="20" spans="1:11" ht="19.5" customHeight="1" x14ac:dyDescent="0.2">
      <c r="A20" s="719">
        <v>207</v>
      </c>
      <c r="B20" s="451" t="s">
        <v>951</v>
      </c>
      <c r="C20" s="595">
        <v>0</v>
      </c>
      <c r="D20" s="421"/>
      <c r="E20" s="720">
        <f>'Sch B-1'!L47</f>
        <v>0</v>
      </c>
      <c r="F20" s="585"/>
      <c r="G20" s="585"/>
      <c r="H20" s="549"/>
      <c r="I20" s="591">
        <f t="shared" si="2"/>
        <v>0</v>
      </c>
      <c r="K20" s="106" t="s">
        <v>959</v>
      </c>
    </row>
    <row r="21" spans="1:11" ht="16.5" customHeight="1" x14ac:dyDescent="0.2">
      <c r="A21" s="719">
        <v>208</v>
      </c>
      <c r="B21" s="451" t="s">
        <v>772</v>
      </c>
      <c r="C21" s="595">
        <v>0</v>
      </c>
      <c r="D21" s="421"/>
      <c r="E21" s="720">
        <f>'Sch B-1'!L48</f>
        <v>0</v>
      </c>
      <c r="F21" s="585"/>
      <c r="G21" s="585"/>
      <c r="H21" s="729">
        <f>'Sch T'!I12</f>
        <v>0</v>
      </c>
      <c r="I21" s="591">
        <f t="shared" si="2"/>
        <v>0</v>
      </c>
      <c r="K21" s="106" t="s">
        <v>959</v>
      </c>
    </row>
    <row r="22" spans="1:11" ht="20.25" customHeight="1" x14ac:dyDescent="0.2">
      <c r="A22" s="719">
        <v>250</v>
      </c>
      <c r="B22" s="451" t="s">
        <v>335</v>
      </c>
      <c r="C22" s="595">
        <v>0</v>
      </c>
      <c r="D22" s="421"/>
      <c r="E22" s="720">
        <f>'Sch BB-5'!G44</f>
        <v>0</v>
      </c>
      <c r="F22" s="585"/>
      <c r="G22" s="585"/>
      <c r="H22" s="729">
        <f>'Sch T'!I10</f>
        <v>93750</v>
      </c>
      <c r="I22" s="591">
        <f t="shared" si="2"/>
        <v>93750</v>
      </c>
      <c r="K22" s="106" t="s">
        <v>959</v>
      </c>
    </row>
    <row r="23" spans="1:11" ht="24" customHeight="1" x14ac:dyDescent="0.2">
      <c r="A23" s="613"/>
      <c r="B23" s="593" t="s">
        <v>952</v>
      </c>
      <c r="C23" s="421"/>
      <c r="D23" s="421"/>
      <c r="E23" s="421"/>
      <c r="F23" s="585"/>
      <c r="G23" s="585"/>
      <c r="H23" s="549"/>
      <c r="I23" s="591">
        <f t="shared" si="2"/>
        <v>0</v>
      </c>
    </row>
    <row r="24" spans="1:11" ht="15" customHeight="1" x14ac:dyDescent="0.2">
      <c r="A24" s="613"/>
      <c r="B24" s="615"/>
      <c r="C24" s="427"/>
      <c r="D24" s="421"/>
      <c r="E24" s="421"/>
      <c r="F24" s="585"/>
      <c r="G24" s="585"/>
      <c r="H24" s="549"/>
      <c r="I24" s="591">
        <f t="shared" si="2"/>
        <v>0</v>
      </c>
    </row>
    <row r="25" spans="1:11" ht="15" customHeight="1" x14ac:dyDescent="0.2">
      <c r="A25" s="613"/>
      <c r="B25" s="593"/>
      <c r="C25" s="421"/>
      <c r="D25" s="421"/>
      <c r="E25" s="421"/>
      <c r="F25" s="585"/>
      <c r="G25" s="585"/>
      <c r="H25" s="549"/>
      <c r="I25" s="591">
        <f t="shared" si="2"/>
        <v>0</v>
      </c>
    </row>
    <row r="26" spans="1:11" ht="15" customHeight="1" x14ac:dyDescent="0.2">
      <c r="A26" s="613"/>
      <c r="B26" s="593"/>
      <c r="C26" s="421"/>
      <c r="D26" s="421"/>
      <c r="E26" s="421"/>
      <c r="F26" s="585"/>
      <c r="G26" s="585"/>
      <c r="H26" s="549"/>
      <c r="I26" s="591">
        <f t="shared" si="2"/>
        <v>0</v>
      </c>
    </row>
    <row r="27" spans="1:11" ht="15" customHeight="1" x14ac:dyDescent="0.2">
      <c r="A27" s="613"/>
      <c r="B27" s="593"/>
      <c r="C27" s="421"/>
      <c r="D27" s="421"/>
      <c r="E27" s="421"/>
      <c r="F27" s="585"/>
      <c r="G27" s="585"/>
      <c r="H27" s="549"/>
      <c r="I27" s="591">
        <f t="shared" si="2"/>
        <v>0</v>
      </c>
    </row>
    <row r="28" spans="1:11" ht="15" customHeight="1" x14ac:dyDescent="0.25">
      <c r="A28" s="719"/>
      <c r="B28" s="730" t="s">
        <v>337</v>
      </c>
      <c r="C28" s="380"/>
      <c r="D28" s="380"/>
      <c r="E28" s="583"/>
      <c r="F28" s="585"/>
      <c r="G28" s="585"/>
      <c r="H28" s="610"/>
      <c r="I28" s="591">
        <f t="shared" si="2"/>
        <v>0</v>
      </c>
    </row>
    <row r="29" spans="1:11" ht="15" customHeight="1" x14ac:dyDescent="0.2">
      <c r="A29" s="613"/>
      <c r="B29" s="593"/>
      <c r="C29" s="421"/>
      <c r="D29" s="421"/>
      <c r="E29" s="421"/>
      <c r="F29" s="585"/>
      <c r="G29" s="585"/>
      <c r="H29" s="549"/>
      <c r="I29" s="591">
        <f t="shared" si="2"/>
        <v>0</v>
      </c>
    </row>
    <row r="30" spans="1:11" ht="15" customHeight="1" x14ac:dyDescent="0.2">
      <c r="A30" s="613"/>
      <c r="B30" s="593"/>
      <c r="C30" s="421"/>
      <c r="D30" s="421"/>
      <c r="E30" s="421"/>
      <c r="F30" s="585"/>
      <c r="G30" s="585"/>
      <c r="H30" s="549"/>
      <c r="I30" s="591">
        <f t="shared" si="2"/>
        <v>0</v>
      </c>
    </row>
    <row r="31" spans="1:11" ht="15" customHeight="1" x14ac:dyDescent="0.2">
      <c r="A31" s="613"/>
      <c r="B31" s="593"/>
      <c r="C31" s="421"/>
      <c r="D31" s="421"/>
      <c r="E31" s="421"/>
      <c r="F31" s="585"/>
      <c r="G31" s="585"/>
      <c r="H31" s="549"/>
      <c r="I31" s="591">
        <f t="shared" si="2"/>
        <v>0</v>
      </c>
    </row>
    <row r="32" spans="1:11" ht="15" customHeight="1" x14ac:dyDescent="0.2">
      <c r="A32" s="613"/>
      <c r="B32" s="593"/>
      <c r="C32" s="421"/>
      <c r="D32" s="421"/>
      <c r="E32" s="421"/>
      <c r="F32" s="585"/>
      <c r="G32" s="585"/>
      <c r="H32" s="549"/>
      <c r="I32" s="591">
        <f t="shared" si="2"/>
        <v>0</v>
      </c>
    </row>
    <row r="33" spans="1:11" ht="15" customHeight="1" thickBot="1" x14ac:dyDescent="0.25">
      <c r="A33" s="614"/>
      <c r="B33" s="593"/>
      <c r="C33" s="520"/>
      <c r="D33" s="600"/>
      <c r="E33" s="600"/>
      <c r="F33" s="598"/>
      <c r="G33" s="598"/>
      <c r="H33" s="520"/>
      <c r="I33" s="599">
        <f t="shared" si="2"/>
        <v>0</v>
      </c>
    </row>
    <row r="34" spans="1:11" ht="15" customHeight="1" thickTop="1" thickBot="1" x14ac:dyDescent="0.3">
      <c r="A34" s="731"/>
      <c r="B34" s="726" t="s">
        <v>340</v>
      </c>
      <c r="C34" s="727">
        <f>SUM(C19:C33)</f>
        <v>0</v>
      </c>
      <c r="D34" s="727">
        <f t="shared" ref="D34:I34" si="3">SUM(D19:D33)</f>
        <v>0</v>
      </c>
      <c r="E34" s="727">
        <f t="shared" si="3"/>
        <v>0</v>
      </c>
      <c r="F34" s="727">
        <f t="shared" si="3"/>
        <v>0</v>
      </c>
      <c r="G34" s="727">
        <f t="shared" si="3"/>
        <v>0</v>
      </c>
      <c r="H34" s="727">
        <f t="shared" si="3"/>
        <v>93750</v>
      </c>
      <c r="I34" s="727">
        <f t="shared" si="3"/>
        <v>93750</v>
      </c>
    </row>
    <row r="35" spans="1:11" s="734" customFormat="1" ht="30" customHeight="1" thickBot="1" x14ac:dyDescent="0.25">
      <c r="A35" s="732"/>
      <c r="B35" s="733" t="s">
        <v>341</v>
      </c>
      <c r="C35" s="616">
        <f t="shared" ref="C35:I35" si="4">C34+C17</f>
        <v>133199</v>
      </c>
      <c r="D35" s="616">
        <f t="shared" si="4"/>
        <v>0</v>
      </c>
      <c r="E35" s="616">
        <f t="shared" si="4"/>
        <v>1147854</v>
      </c>
      <c r="F35" s="616">
        <f t="shared" si="4"/>
        <v>0</v>
      </c>
      <c r="G35" s="616">
        <f t="shared" si="4"/>
        <v>0</v>
      </c>
      <c r="H35" s="616">
        <f t="shared" si="4"/>
        <v>93750</v>
      </c>
      <c r="I35" s="616">
        <f t="shared" si="4"/>
        <v>1374803</v>
      </c>
      <c r="K35" s="734" t="s">
        <v>962</v>
      </c>
    </row>
    <row r="36" spans="1:11" ht="15" customHeight="1" x14ac:dyDescent="0.2">
      <c r="I36" s="642">
        <f>I35-'Sch BB-6'!G25</f>
        <v>0</v>
      </c>
      <c r="J36" s="735" t="s">
        <v>973</v>
      </c>
      <c r="K36" s="8" t="s">
        <v>961</v>
      </c>
    </row>
    <row r="37" spans="1:11" ht="15" customHeight="1" x14ac:dyDescent="0.2"/>
    <row r="38" spans="1:11" ht="15" customHeight="1" x14ac:dyDescent="0.2">
      <c r="I38" s="8" t="s">
        <v>628</v>
      </c>
    </row>
    <row r="39" spans="1:11" ht="20.25" customHeight="1" x14ac:dyDescent="0.2">
      <c r="I39" s="8" t="s">
        <v>654</v>
      </c>
    </row>
    <row r="40" spans="1:11" ht="21.75" customHeight="1" x14ac:dyDescent="0.2"/>
    <row r="41" spans="1:11" ht="18.75" customHeight="1" x14ac:dyDescent="0.2"/>
    <row r="42" spans="1:11" ht="26.25" customHeight="1" x14ac:dyDescent="0.2"/>
    <row r="43" spans="1:11" ht="15" customHeight="1" x14ac:dyDescent="0.2"/>
    <row r="44" spans="1:11" ht="15" customHeight="1" x14ac:dyDescent="0.2"/>
    <row r="45" spans="1:11" ht="15" customHeight="1" x14ac:dyDescent="0.2"/>
  </sheetData>
  <sheetProtection algorithmName="SHA-512" hashValue="McXBfsj+qpti412CoucpGwCQvkQ2vH/rhdoPG3rxVK1ZNJAStSrte3STsXbGXOSRJ6gMwgghJ+925Oo7zHm9YQ==" saltValue="ZfWWpnx/n6XswOO/B6sZiQ==" spinCount="100000" sheet="1" objects="1" scenarios="1"/>
  <mergeCells count="2">
    <mergeCell ref="B1:I1"/>
    <mergeCell ref="B3:I3"/>
  </mergeCells>
  <pageMargins left="0.25" right="0.25" top="0.75" bottom="0.75" header="0.3" footer="0.3"/>
  <pageSetup scale="74" orientation="landscape" r:id="rId1"/>
  <headerFooter alignWithMargins="0">
    <oddFooter>&amp;C&amp;8Last Revised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rgb="FFFFFF00"/>
    <pageSetUpPr fitToPage="1"/>
  </sheetPr>
  <dimension ref="A1:K52"/>
  <sheetViews>
    <sheetView zoomScale="75" zoomScaleNormal="75" workbookViewId="0">
      <selection activeCell="H56" sqref="H56"/>
    </sheetView>
  </sheetViews>
  <sheetFormatPr defaultColWidth="9.140625" defaultRowHeight="14.25" x14ac:dyDescent="0.2"/>
  <cols>
    <col min="1" max="1" width="6" style="11" customWidth="1"/>
    <col min="2" max="2" width="36.42578125" style="8" customWidth="1"/>
    <col min="3" max="3" width="19.140625" style="27" customWidth="1"/>
    <col min="4" max="4" width="18" style="27" customWidth="1"/>
    <col min="5" max="5" width="18.5703125" style="27" customWidth="1"/>
    <col min="6" max="6" width="17" style="27" customWidth="1"/>
    <col min="7" max="7" width="18.28515625" style="27" customWidth="1"/>
    <col min="8" max="8" width="17.42578125" style="27" customWidth="1"/>
    <col min="9" max="9" width="16.85546875" style="27" customWidth="1"/>
    <col min="10" max="16384" width="9.140625" style="8"/>
  </cols>
  <sheetData>
    <row r="1" spans="1:11" ht="19.5" x14ac:dyDescent="0.3">
      <c r="B1" s="975" t="s">
        <v>570</v>
      </c>
      <c r="C1" s="975"/>
      <c r="D1" s="975"/>
      <c r="E1" s="975"/>
      <c r="F1" s="975"/>
      <c r="G1" s="975"/>
      <c r="H1" s="975"/>
      <c r="I1" s="975"/>
    </row>
    <row r="2" spans="1:11" x14ac:dyDescent="0.2">
      <c r="C2" s="8"/>
      <c r="D2" s="8"/>
      <c r="E2" s="8"/>
      <c r="F2" s="8"/>
    </row>
    <row r="3" spans="1:11" x14ac:dyDescent="0.2">
      <c r="B3" s="992" t="str">
        <f>'Sch 1'!$B$7</f>
        <v>Nevada Classical Academy Elko</v>
      </c>
      <c r="C3" s="992"/>
      <c r="D3" s="992"/>
      <c r="E3" s="992"/>
      <c r="F3" s="992"/>
      <c r="G3" s="992"/>
      <c r="H3" s="992"/>
      <c r="I3" s="992"/>
    </row>
    <row r="5" spans="1:11" ht="75.75" thickBot="1" x14ac:dyDescent="0.3">
      <c r="A5" s="993" t="s">
        <v>311</v>
      </c>
      <c r="B5" s="994"/>
      <c r="C5" s="736" t="s">
        <v>611</v>
      </c>
      <c r="D5" s="736" t="s">
        <v>313</v>
      </c>
      <c r="E5" s="736" t="s">
        <v>612</v>
      </c>
      <c r="F5" s="736" t="s">
        <v>613</v>
      </c>
      <c r="G5" s="736" t="s">
        <v>614</v>
      </c>
      <c r="H5" s="736" t="s">
        <v>615</v>
      </c>
      <c r="I5" s="737" t="s">
        <v>616</v>
      </c>
    </row>
    <row r="6" spans="1:11" ht="18.75" customHeight="1" x14ac:dyDescent="0.25">
      <c r="A6" s="738" t="s">
        <v>953</v>
      </c>
      <c r="B6" s="739"/>
      <c r="C6" s="375"/>
      <c r="D6" s="375"/>
      <c r="E6" s="375"/>
      <c r="F6" s="375"/>
      <c r="G6" s="375"/>
      <c r="H6" s="375"/>
      <c r="I6" s="376"/>
    </row>
    <row r="7" spans="1:11" x14ac:dyDescent="0.2">
      <c r="A7" s="740">
        <v>100</v>
      </c>
      <c r="B7" s="451" t="s">
        <v>317</v>
      </c>
      <c r="C7" s="421">
        <v>577677</v>
      </c>
      <c r="D7" s="421">
        <v>176380</v>
      </c>
      <c r="E7" s="421">
        <v>303312</v>
      </c>
      <c r="F7" s="585"/>
      <c r="G7" s="585"/>
      <c r="H7" s="585"/>
      <c r="I7" s="591">
        <f>SUM(C7:H7)</f>
        <v>1057369</v>
      </c>
    </row>
    <row r="8" spans="1:11" x14ac:dyDescent="0.2">
      <c r="A8" s="740">
        <v>200</v>
      </c>
      <c r="B8" s="451" t="s">
        <v>318</v>
      </c>
      <c r="C8" s="585"/>
      <c r="D8" s="585"/>
      <c r="E8" s="585"/>
      <c r="F8" s="585"/>
      <c r="G8" s="585"/>
      <c r="H8" s="585"/>
      <c r="I8" s="591">
        <f t="shared" ref="I8:I18" si="0">SUM(C8:H8)</f>
        <v>0</v>
      </c>
      <c r="K8" s="8" t="s">
        <v>954</v>
      </c>
    </row>
    <row r="9" spans="1:11" x14ac:dyDescent="0.2">
      <c r="A9" s="740">
        <v>400</v>
      </c>
      <c r="B9" s="451" t="s">
        <v>955</v>
      </c>
      <c r="C9" s="585"/>
      <c r="D9" s="585"/>
      <c r="E9" s="585"/>
      <c r="F9" s="585"/>
      <c r="G9" s="585"/>
      <c r="H9" s="585"/>
      <c r="I9" s="591">
        <f t="shared" si="0"/>
        <v>0</v>
      </c>
      <c r="K9" s="8" t="s">
        <v>956</v>
      </c>
    </row>
    <row r="10" spans="1:11" x14ac:dyDescent="0.2">
      <c r="A10" s="740">
        <v>500</v>
      </c>
      <c r="B10" s="451" t="s">
        <v>320</v>
      </c>
      <c r="C10" s="421"/>
      <c r="D10" s="421"/>
      <c r="E10" s="421"/>
      <c r="F10" s="585"/>
      <c r="G10" s="585"/>
      <c r="H10" s="585"/>
      <c r="I10" s="591">
        <f t="shared" si="0"/>
        <v>0</v>
      </c>
    </row>
    <row r="11" spans="1:11" x14ac:dyDescent="0.2">
      <c r="A11" s="740">
        <v>600</v>
      </c>
      <c r="B11" s="451" t="s">
        <v>245</v>
      </c>
      <c r="C11" s="421"/>
      <c r="D11" s="421"/>
      <c r="E11" s="421"/>
      <c r="F11" s="585"/>
      <c r="G11" s="585"/>
      <c r="H11" s="585"/>
      <c r="I11" s="591">
        <f t="shared" si="0"/>
        <v>0</v>
      </c>
    </row>
    <row r="12" spans="1:11" x14ac:dyDescent="0.2">
      <c r="A12" s="740">
        <v>800</v>
      </c>
      <c r="B12" s="451" t="s">
        <v>321</v>
      </c>
      <c r="C12" s="421"/>
      <c r="D12" s="421"/>
      <c r="E12" s="421"/>
      <c r="F12" s="585"/>
      <c r="G12" s="585"/>
      <c r="H12" s="585"/>
      <c r="I12" s="591">
        <f t="shared" si="0"/>
        <v>0</v>
      </c>
    </row>
    <row r="13" spans="1:11" x14ac:dyDescent="0.2">
      <c r="A13" s="740">
        <v>900</v>
      </c>
      <c r="B13" s="451" t="s">
        <v>495</v>
      </c>
      <c r="C13" s="421"/>
      <c r="D13" s="421"/>
      <c r="E13" s="421"/>
      <c r="F13" s="585"/>
      <c r="G13" s="585"/>
      <c r="H13" s="585"/>
      <c r="I13" s="591">
        <f t="shared" si="0"/>
        <v>0</v>
      </c>
    </row>
    <row r="14" spans="1:11" x14ac:dyDescent="0.2">
      <c r="A14" s="741" t="s">
        <v>432</v>
      </c>
      <c r="B14" s="451" t="s">
        <v>322</v>
      </c>
      <c r="C14" s="421"/>
      <c r="D14" s="421"/>
      <c r="E14" s="421"/>
      <c r="F14" s="585"/>
      <c r="G14" s="585"/>
      <c r="H14" s="585"/>
      <c r="I14" s="591">
        <f t="shared" si="0"/>
        <v>0</v>
      </c>
    </row>
    <row r="15" spans="1:11" x14ac:dyDescent="0.2">
      <c r="A15" s="742">
        <v>5000</v>
      </c>
      <c r="B15" s="743" t="s">
        <v>957</v>
      </c>
      <c r="C15" s="585"/>
      <c r="D15" s="585"/>
      <c r="E15" s="720">
        <f>'Sch BB-14A'!H12</f>
        <v>0</v>
      </c>
      <c r="F15" s="585"/>
      <c r="G15" s="585"/>
      <c r="H15" s="585"/>
      <c r="I15" s="591">
        <f t="shared" si="0"/>
        <v>0</v>
      </c>
      <c r="K15" s="8" t="s">
        <v>1012</v>
      </c>
    </row>
    <row r="16" spans="1:11" x14ac:dyDescent="0.2">
      <c r="A16" s="740">
        <v>6200</v>
      </c>
      <c r="B16" s="451" t="s">
        <v>324</v>
      </c>
      <c r="C16" s="585"/>
      <c r="D16" s="585"/>
      <c r="E16" s="585"/>
      <c r="F16" s="720">
        <f>'Sch T'!I30</f>
        <v>93750</v>
      </c>
      <c r="G16" s="585"/>
      <c r="H16" s="585"/>
      <c r="I16" s="591">
        <f t="shared" si="0"/>
        <v>93750</v>
      </c>
      <c r="K16" s="8" t="s">
        <v>1013</v>
      </c>
    </row>
    <row r="17" spans="1:11" x14ac:dyDescent="0.2">
      <c r="A17" s="740">
        <v>6300</v>
      </c>
      <c r="B17" s="451" t="s">
        <v>325</v>
      </c>
      <c r="C17" s="585"/>
      <c r="D17" s="585"/>
      <c r="E17" s="585"/>
      <c r="F17" s="585"/>
      <c r="G17" s="720">
        <f>'Sch BB-14A'!H14</f>
        <v>23022</v>
      </c>
      <c r="H17" s="585"/>
      <c r="I17" s="591">
        <f t="shared" si="0"/>
        <v>23022</v>
      </c>
      <c r="K17" s="8" t="s">
        <v>1014</v>
      </c>
    </row>
    <row r="18" spans="1:11" ht="15" thickBot="1" x14ac:dyDescent="0.25">
      <c r="A18" s="740">
        <v>8000</v>
      </c>
      <c r="B18" s="723" t="s">
        <v>617</v>
      </c>
      <c r="C18" s="597"/>
      <c r="D18" s="598"/>
      <c r="E18" s="598"/>
      <c r="F18" s="598"/>
      <c r="G18" s="598"/>
      <c r="H18" s="744">
        <f>'Sch BB-14A'!H19</f>
        <v>106912</v>
      </c>
      <c r="I18" s="599">
        <f t="shared" si="0"/>
        <v>106912</v>
      </c>
      <c r="K18" s="8" t="s">
        <v>1015</v>
      </c>
    </row>
    <row r="19" spans="1:11" ht="16.5" thickTop="1" thickBot="1" x14ac:dyDescent="0.3">
      <c r="A19" s="745"/>
      <c r="B19" s="746" t="s">
        <v>958</v>
      </c>
      <c r="C19" s="596">
        <f t="shared" ref="C19:I19" si="1">SUM(C7:C18)</f>
        <v>577677</v>
      </c>
      <c r="D19" s="596">
        <f t="shared" si="1"/>
        <v>176380</v>
      </c>
      <c r="E19" s="596">
        <f t="shared" si="1"/>
        <v>303312</v>
      </c>
      <c r="F19" s="596">
        <f t="shared" si="1"/>
        <v>93750</v>
      </c>
      <c r="G19" s="596">
        <f t="shared" si="1"/>
        <v>23022</v>
      </c>
      <c r="H19" s="596">
        <f t="shared" si="1"/>
        <v>106912</v>
      </c>
      <c r="I19" s="596">
        <f t="shared" si="1"/>
        <v>1281053</v>
      </c>
    </row>
    <row r="20" spans="1:11" ht="15.75" thickBot="1" x14ac:dyDescent="0.3">
      <c r="A20" s="747"/>
      <c r="B20" s="748"/>
      <c r="C20" s="390"/>
      <c r="D20" s="390"/>
      <c r="E20" s="390"/>
      <c r="F20" s="749"/>
      <c r="G20" s="749"/>
      <c r="H20" s="390"/>
      <c r="I20" s="389"/>
    </row>
    <row r="21" spans="1:11" ht="18" customHeight="1" x14ac:dyDescent="0.25">
      <c r="A21" s="738" t="s">
        <v>330</v>
      </c>
      <c r="B21" s="739"/>
      <c r="C21" s="375"/>
      <c r="D21" s="375"/>
      <c r="E21" s="375"/>
      <c r="F21" s="750"/>
      <c r="G21" s="750"/>
      <c r="H21" s="375"/>
      <c r="I21" s="376"/>
    </row>
    <row r="22" spans="1:11" ht="18" customHeight="1" x14ac:dyDescent="0.2">
      <c r="A22" s="740">
        <v>206</v>
      </c>
      <c r="B22" s="451" t="s">
        <v>771</v>
      </c>
      <c r="C22" s="421"/>
      <c r="D22" s="421"/>
      <c r="E22" s="421"/>
      <c r="F22" s="421"/>
      <c r="G22" s="585"/>
      <c r="H22" s="595">
        <v>0</v>
      </c>
      <c r="I22" s="591">
        <f t="shared" ref="I22:I36" si="2">SUM(C22:H22)</f>
        <v>0</v>
      </c>
      <c r="K22" s="8" t="s">
        <v>959</v>
      </c>
    </row>
    <row r="23" spans="1:11" ht="18" customHeight="1" x14ac:dyDescent="0.2">
      <c r="A23" s="740">
        <v>207</v>
      </c>
      <c r="B23" s="451" t="s">
        <v>773</v>
      </c>
      <c r="C23" s="421"/>
      <c r="D23" s="421"/>
      <c r="E23" s="421"/>
      <c r="F23" s="421"/>
      <c r="G23" s="585"/>
      <c r="H23" s="595">
        <v>0</v>
      </c>
      <c r="I23" s="591">
        <f t="shared" si="2"/>
        <v>0</v>
      </c>
      <c r="K23" s="8" t="s">
        <v>959</v>
      </c>
    </row>
    <row r="24" spans="1:11" ht="18" customHeight="1" x14ac:dyDescent="0.2">
      <c r="A24" s="740">
        <v>208</v>
      </c>
      <c r="B24" s="451" t="s">
        <v>772</v>
      </c>
      <c r="C24" s="421"/>
      <c r="D24" s="421"/>
      <c r="E24" s="421"/>
      <c r="F24" s="421"/>
      <c r="G24" s="585"/>
      <c r="H24" s="595">
        <v>0</v>
      </c>
      <c r="I24" s="591">
        <f t="shared" si="2"/>
        <v>0</v>
      </c>
      <c r="K24" s="8" t="s">
        <v>959</v>
      </c>
    </row>
    <row r="25" spans="1:11" ht="20.25" customHeight="1" x14ac:dyDescent="0.2">
      <c r="A25" s="740">
        <v>250</v>
      </c>
      <c r="B25" s="451" t="s">
        <v>335</v>
      </c>
      <c r="C25" s="421">
        <v>22500</v>
      </c>
      <c r="D25" s="421">
        <v>3250</v>
      </c>
      <c r="E25" s="421">
        <v>68000</v>
      </c>
      <c r="F25" s="421"/>
      <c r="G25" s="585"/>
      <c r="H25" s="595">
        <v>0</v>
      </c>
      <c r="I25" s="591">
        <f t="shared" si="2"/>
        <v>93750</v>
      </c>
      <c r="K25" s="8" t="s">
        <v>959</v>
      </c>
    </row>
    <row r="26" spans="1:11" ht="21.6" customHeight="1" x14ac:dyDescent="0.2">
      <c r="A26" s="751"/>
      <c r="B26" s="593"/>
      <c r="C26" s="421"/>
      <c r="D26" s="421"/>
      <c r="E26" s="421"/>
      <c r="F26" s="421"/>
      <c r="G26" s="585"/>
      <c r="H26" s="421"/>
      <c r="I26" s="591">
        <f t="shared" si="2"/>
        <v>0</v>
      </c>
    </row>
    <row r="27" spans="1:11" ht="20.25" customHeight="1" x14ac:dyDescent="0.2">
      <c r="A27" s="751"/>
      <c r="B27" s="593"/>
      <c r="C27" s="421"/>
      <c r="D27" s="421"/>
      <c r="E27" s="421"/>
      <c r="F27" s="421"/>
      <c r="G27" s="585"/>
      <c r="H27" s="421"/>
      <c r="I27" s="591">
        <f t="shared" si="2"/>
        <v>0</v>
      </c>
    </row>
    <row r="28" spans="1:11" ht="18" customHeight="1" x14ac:dyDescent="0.2">
      <c r="A28" s="751"/>
      <c r="B28" s="593"/>
      <c r="C28" s="421"/>
      <c r="D28" s="421"/>
      <c r="E28" s="421"/>
      <c r="F28" s="421"/>
      <c r="G28" s="585"/>
      <c r="H28" s="421"/>
      <c r="I28" s="591">
        <f t="shared" si="2"/>
        <v>0</v>
      </c>
    </row>
    <row r="29" spans="1:11" x14ac:dyDescent="0.2">
      <c r="A29" s="752"/>
      <c r="B29" s="594"/>
      <c r="C29" s="550"/>
      <c r="D29" s="550"/>
      <c r="E29" s="550"/>
      <c r="F29" s="550"/>
      <c r="G29" s="585"/>
      <c r="H29" s="550"/>
      <c r="I29" s="591">
        <f t="shared" si="2"/>
        <v>0</v>
      </c>
    </row>
    <row r="30" spans="1:11" x14ac:dyDescent="0.2">
      <c r="A30" s="752"/>
      <c r="B30" s="594"/>
      <c r="C30" s="550"/>
      <c r="D30" s="550"/>
      <c r="E30" s="550"/>
      <c r="F30" s="550"/>
      <c r="G30" s="585"/>
      <c r="H30" s="550"/>
      <c r="I30" s="591">
        <f t="shared" si="2"/>
        <v>0</v>
      </c>
    </row>
    <row r="31" spans="1:11" x14ac:dyDescent="0.2">
      <c r="A31" s="752"/>
      <c r="B31" s="594"/>
      <c r="C31" s="550"/>
      <c r="D31" s="550"/>
      <c r="E31" s="550"/>
      <c r="F31" s="550"/>
      <c r="G31" s="585"/>
      <c r="H31" s="550"/>
      <c r="I31" s="591">
        <f t="shared" si="2"/>
        <v>0</v>
      </c>
    </row>
    <row r="32" spans="1:11" ht="15" x14ac:dyDescent="0.25">
      <c r="A32" s="753"/>
      <c r="B32" s="754" t="s">
        <v>337</v>
      </c>
      <c r="C32" s="378"/>
      <c r="D32" s="378"/>
      <c r="E32" s="378"/>
      <c r="F32" s="755"/>
      <c r="G32" s="755"/>
      <c r="H32" s="378"/>
      <c r="I32" s="591">
        <f t="shared" si="2"/>
        <v>0</v>
      </c>
    </row>
    <row r="33" spans="1:11" x14ac:dyDescent="0.2">
      <c r="A33" s="740">
        <v>600</v>
      </c>
      <c r="B33" s="451" t="s">
        <v>960</v>
      </c>
      <c r="C33" s="421"/>
      <c r="D33" s="421"/>
      <c r="E33" s="421"/>
      <c r="F33" s="421"/>
      <c r="G33" s="421"/>
      <c r="H33" s="421"/>
      <c r="I33" s="591">
        <f t="shared" si="2"/>
        <v>0</v>
      </c>
    </row>
    <row r="34" spans="1:11" x14ac:dyDescent="0.2">
      <c r="A34" s="592"/>
      <c r="B34" s="593"/>
      <c r="C34" s="421"/>
      <c r="D34" s="421"/>
      <c r="E34" s="421"/>
      <c r="F34" s="421"/>
      <c r="G34" s="421"/>
      <c r="H34" s="421"/>
      <c r="I34" s="591">
        <f t="shared" si="2"/>
        <v>0</v>
      </c>
    </row>
    <row r="35" spans="1:11" x14ac:dyDescent="0.2">
      <c r="A35" s="592"/>
      <c r="B35" s="593"/>
      <c r="C35" s="421"/>
      <c r="D35" s="421"/>
      <c r="E35" s="421"/>
      <c r="F35" s="421"/>
      <c r="G35" s="421"/>
      <c r="H35" s="421"/>
      <c r="I35" s="591">
        <f t="shared" si="2"/>
        <v>0</v>
      </c>
    </row>
    <row r="36" spans="1:11" ht="15" thickBot="1" x14ac:dyDescent="0.25">
      <c r="A36" s="592"/>
      <c r="B36" s="593"/>
      <c r="C36" s="520"/>
      <c r="D36" s="600"/>
      <c r="E36" s="600"/>
      <c r="F36" s="600"/>
      <c r="G36" s="600"/>
      <c r="H36" s="600"/>
      <c r="I36" s="599">
        <f t="shared" si="2"/>
        <v>0</v>
      </c>
    </row>
    <row r="37" spans="1:11" ht="16.5" thickTop="1" thickBot="1" x14ac:dyDescent="0.3">
      <c r="A37" s="756" t="s">
        <v>340</v>
      </c>
      <c r="B37" s="459"/>
      <c r="C37" s="596">
        <f t="shared" ref="C37:I37" si="3">SUM(C22:C36)</f>
        <v>22500</v>
      </c>
      <c r="D37" s="596">
        <f t="shared" si="3"/>
        <v>3250</v>
      </c>
      <c r="E37" s="596">
        <f t="shared" si="3"/>
        <v>68000</v>
      </c>
      <c r="F37" s="596">
        <f t="shared" si="3"/>
        <v>0</v>
      </c>
      <c r="G37" s="596">
        <f t="shared" si="3"/>
        <v>0</v>
      </c>
      <c r="H37" s="596">
        <f t="shared" si="3"/>
        <v>0</v>
      </c>
      <c r="I37" s="596">
        <f t="shared" si="3"/>
        <v>93750</v>
      </c>
    </row>
    <row r="38" spans="1:11" s="734" customFormat="1" ht="28.5" customHeight="1" thickBot="1" x14ac:dyDescent="0.25">
      <c r="A38" s="757" t="s">
        <v>341</v>
      </c>
      <c r="B38" s="758"/>
      <c r="C38" s="601">
        <f t="shared" ref="C38:I38" si="4">C37+C19</f>
        <v>600177</v>
      </c>
      <c r="D38" s="601">
        <f t="shared" si="4"/>
        <v>179630</v>
      </c>
      <c r="E38" s="601">
        <f t="shared" si="4"/>
        <v>371312</v>
      </c>
      <c r="F38" s="601">
        <f t="shared" si="4"/>
        <v>93750</v>
      </c>
      <c r="G38" s="601">
        <f t="shared" si="4"/>
        <v>23022</v>
      </c>
      <c r="H38" s="601">
        <f t="shared" si="4"/>
        <v>106912</v>
      </c>
      <c r="I38" s="601">
        <f t="shared" si="4"/>
        <v>1374803</v>
      </c>
      <c r="K38" s="734" t="s">
        <v>963</v>
      </c>
    </row>
    <row r="39" spans="1:11" ht="18" customHeight="1" x14ac:dyDescent="0.2">
      <c r="I39" s="642">
        <f>I38-'Sch BB-14A'!H20</f>
        <v>0</v>
      </c>
      <c r="J39" s="735" t="s">
        <v>973</v>
      </c>
      <c r="K39" s="8" t="s">
        <v>964</v>
      </c>
    </row>
    <row r="40" spans="1:11" x14ac:dyDescent="0.2">
      <c r="A40" s="27"/>
      <c r="B40" s="27"/>
    </row>
    <row r="41" spans="1:11" x14ac:dyDescent="0.2">
      <c r="A41" s="27"/>
      <c r="B41" s="27"/>
      <c r="I41" s="759"/>
    </row>
    <row r="42" spans="1:11" x14ac:dyDescent="0.2">
      <c r="A42" s="8"/>
      <c r="C42" s="8"/>
      <c r="D42" s="8"/>
      <c r="I42" s="759" t="s">
        <v>630</v>
      </c>
    </row>
    <row r="43" spans="1:11" x14ac:dyDescent="0.2">
      <c r="A43" s="27"/>
      <c r="B43" s="27"/>
      <c r="I43" s="27" t="s">
        <v>655</v>
      </c>
    </row>
    <row r="44" spans="1:11" x14ac:dyDescent="0.2">
      <c r="A44" s="27"/>
      <c r="B44" s="27"/>
    </row>
    <row r="45" spans="1:11" ht="18.75" customHeight="1" x14ac:dyDescent="0.2"/>
    <row r="46" spans="1:11" ht="19.5" customHeight="1" x14ac:dyDescent="0.2"/>
    <row r="47" spans="1:11" ht="21.75" customHeight="1" x14ac:dyDescent="0.2"/>
    <row r="52" ht="19.5" customHeight="1" x14ac:dyDescent="0.2"/>
  </sheetData>
  <sheetProtection algorithmName="SHA-512" hashValue="fu2Wh0q8PDkKDmDSU3TP+IhuGK1VJX5E6bOfxesYrJpWkc6ekSIjivM9yUwxE2oVqlj0A7cohA6BdQYgm7JwPg==" saltValue="kM+NJ/QX/P6QBfCH12QjcA==" spinCount="100000" sheet="1" objects="1" scenarios="1"/>
  <mergeCells count="3">
    <mergeCell ref="A5:B5"/>
    <mergeCell ref="B3:I3"/>
    <mergeCell ref="B1:I1"/>
  </mergeCells>
  <printOptions horizontalCentered="1"/>
  <pageMargins left="0.25" right="0.25" top="0.75" bottom="0.75" header="0.3" footer="0.3"/>
  <pageSetup scale="75"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K62"/>
  <sheetViews>
    <sheetView topLeftCell="A6" zoomScaleNormal="100" workbookViewId="0">
      <selection activeCell="D34" sqref="D34"/>
    </sheetView>
  </sheetViews>
  <sheetFormatPr defaultColWidth="9.140625" defaultRowHeight="14.25" x14ac:dyDescent="0.2"/>
  <cols>
    <col min="1" max="1" width="1.42578125" style="21" customWidth="1"/>
    <col min="2" max="2" width="6.42578125" style="21" customWidth="1"/>
    <col min="3" max="3" width="43.85546875" style="8" bestFit="1" customWidth="1"/>
    <col min="4" max="5" width="15.7109375" style="8" customWidth="1"/>
    <col min="6" max="6" width="15.85546875" style="8" customWidth="1"/>
    <col min="7" max="7" width="18.28515625" style="8" customWidth="1"/>
    <col min="8" max="10" width="9.140625" style="8"/>
    <col min="11" max="11" width="5.42578125" style="8" customWidth="1"/>
    <col min="12" max="16384" width="9.140625" style="8"/>
  </cols>
  <sheetData>
    <row r="1" spans="1:9" ht="19.5" x14ac:dyDescent="0.3">
      <c r="C1" s="975" t="s">
        <v>202</v>
      </c>
      <c r="D1" s="975"/>
      <c r="E1" s="975"/>
      <c r="F1" s="975"/>
      <c r="G1" s="975"/>
    </row>
    <row r="3" spans="1:9" x14ac:dyDescent="0.2">
      <c r="C3" s="992" t="str">
        <f>'Sch 1'!$B$7</f>
        <v>Nevada Classical Academy Elko</v>
      </c>
      <c r="D3" s="992"/>
      <c r="E3" s="992"/>
      <c r="F3" s="992"/>
      <c r="G3" s="992"/>
    </row>
    <row r="5" spans="1:9" ht="15" x14ac:dyDescent="0.25">
      <c r="A5" s="557"/>
      <c r="B5" s="557"/>
      <c r="C5" s="558"/>
      <c r="D5" s="559">
        <v>-1</v>
      </c>
      <c r="E5" s="560">
        <v>-2</v>
      </c>
      <c r="F5" s="760">
        <v>-3</v>
      </c>
      <c r="G5" s="561">
        <v>-4</v>
      </c>
    </row>
    <row r="6" spans="1:9" ht="15" x14ac:dyDescent="0.25">
      <c r="A6" s="562"/>
      <c r="B6" s="562"/>
      <c r="C6" s="563"/>
      <c r="D6" s="563"/>
      <c r="E6" s="712" t="s">
        <v>1</v>
      </c>
      <c r="F6" s="995" t="str">
        <f>"BUDGET YEAR ENDING "&amp;TEXT('Form 1'!$C$138,"mm/dd/yy")</f>
        <v>BUDGET YEAR ENDING 06/30/26</v>
      </c>
      <c r="G6" s="996"/>
    </row>
    <row r="7" spans="1:9" s="24" customFormat="1" ht="15.75" customHeight="1" x14ac:dyDescent="0.25">
      <c r="A7" s="761"/>
      <c r="B7" s="762"/>
      <c r="C7" s="763"/>
      <c r="D7" s="565" t="s">
        <v>412</v>
      </c>
      <c r="E7" s="565" t="s">
        <v>414</v>
      </c>
      <c r="F7" s="764"/>
      <c r="G7" s="567"/>
    </row>
    <row r="8" spans="1:9" s="24" customFormat="1" ht="15.75" customHeight="1" x14ac:dyDescent="0.25">
      <c r="A8" s="761"/>
      <c r="B8" s="762"/>
      <c r="C8" s="763" t="s">
        <v>204</v>
      </c>
      <c r="D8" s="565" t="s">
        <v>413</v>
      </c>
      <c r="E8" s="565" t="s">
        <v>413</v>
      </c>
      <c r="F8" s="570" t="s">
        <v>415</v>
      </c>
      <c r="G8" s="571" t="s">
        <v>115</v>
      </c>
    </row>
    <row r="9" spans="1:9" s="24" customFormat="1" ht="15" customHeight="1" x14ac:dyDescent="0.25">
      <c r="A9" s="572"/>
      <c r="B9" s="573"/>
      <c r="C9" s="574"/>
      <c r="D9" s="575">
        <f>'Form 1'!$C$129</f>
        <v>45473</v>
      </c>
      <c r="E9" s="575">
        <f>'Form 1'!$C$133</f>
        <v>45838</v>
      </c>
      <c r="F9" s="576" t="s">
        <v>416</v>
      </c>
      <c r="G9" s="577" t="s">
        <v>416</v>
      </c>
    </row>
    <row r="10" spans="1:9" ht="15" x14ac:dyDescent="0.25">
      <c r="A10" s="765" t="s">
        <v>178</v>
      </c>
      <c r="B10" s="765"/>
      <c r="C10" s="766" t="s">
        <v>256</v>
      </c>
      <c r="D10" s="375"/>
      <c r="E10" s="375"/>
      <c r="F10" s="375"/>
      <c r="G10" s="376"/>
    </row>
    <row r="11" spans="1:9" hidden="1" x14ac:dyDescent="0.2">
      <c r="A11" s="472" t="s">
        <v>257</v>
      </c>
      <c r="B11" s="448"/>
      <c r="C11" s="451" t="s">
        <v>571</v>
      </c>
      <c r="D11" s="585"/>
      <c r="E11" s="585"/>
      <c r="F11" s="585"/>
      <c r="G11" s="586"/>
      <c r="I11" s="8" t="s">
        <v>846</v>
      </c>
    </row>
    <row r="12" spans="1:9" hidden="1" x14ac:dyDescent="0.2">
      <c r="A12" s="448"/>
      <c r="B12" s="448" t="s">
        <v>259</v>
      </c>
      <c r="C12" s="451" t="s">
        <v>580</v>
      </c>
      <c r="D12" s="585"/>
      <c r="E12" s="585"/>
      <c r="F12" s="585"/>
      <c r="G12" s="586"/>
      <c r="I12" s="8" t="s">
        <v>846</v>
      </c>
    </row>
    <row r="13" spans="1:9" hidden="1" x14ac:dyDescent="0.2">
      <c r="A13" s="448"/>
      <c r="B13" s="448" t="s">
        <v>515</v>
      </c>
      <c r="C13" s="451" t="s">
        <v>516</v>
      </c>
      <c r="D13" s="585"/>
      <c r="E13" s="585"/>
      <c r="F13" s="585"/>
      <c r="G13" s="586"/>
      <c r="I13" s="8" t="s">
        <v>846</v>
      </c>
    </row>
    <row r="14" spans="1:9" hidden="1" x14ac:dyDescent="0.2">
      <c r="A14" s="448"/>
      <c r="B14" s="448" t="s">
        <v>261</v>
      </c>
      <c r="C14" s="451" t="s">
        <v>811</v>
      </c>
      <c r="D14" s="585"/>
      <c r="E14" s="585"/>
      <c r="F14" s="585"/>
      <c r="G14" s="586"/>
      <c r="I14" s="8" t="s">
        <v>846</v>
      </c>
    </row>
    <row r="15" spans="1:9" hidden="1" x14ac:dyDescent="0.2">
      <c r="A15" s="448"/>
      <c r="B15" s="448" t="s">
        <v>587</v>
      </c>
      <c r="C15" s="451" t="s">
        <v>588</v>
      </c>
      <c r="D15" s="585"/>
      <c r="E15" s="585"/>
      <c r="F15" s="585"/>
      <c r="G15" s="586"/>
      <c r="I15" s="8" t="s">
        <v>846</v>
      </c>
    </row>
    <row r="16" spans="1:9" hidden="1" x14ac:dyDescent="0.2">
      <c r="A16" s="448" t="s">
        <v>125</v>
      </c>
      <c r="B16" s="448"/>
      <c r="C16" s="451" t="s">
        <v>517</v>
      </c>
      <c r="D16" s="585"/>
      <c r="E16" s="585"/>
      <c r="F16" s="585"/>
      <c r="G16" s="586"/>
      <c r="I16" s="8" t="s">
        <v>846</v>
      </c>
    </row>
    <row r="17" spans="1:9" x14ac:dyDescent="0.2">
      <c r="A17" s="448" t="s">
        <v>267</v>
      </c>
      <c r="B17" s="448"/>
      <c r="C17" s="451" t="s">
        <v>558</v>
      </c>
      <c r="D17" s="421"/>
      <c r="E17" s="421"/>
      <c r="F17" s="421"/>
      <c r="G17" s="422"/>
      <c r="I17" s="641" t="s">
        <v>847</v>
      </c>
    </row>
    <row r="18" spans="1:9" x14ac:dyDescent="0.2">
      <c r="A18" s="448" t="s">
        <v>268</v>
      </c>
      <c r="B18" s="767"/>
      <c r="C18" s="451" t="s">
        <v>269</v>
      </c>
      <c r="D18" s="421"/>
      <c r="E18" s="421"/>
      <c r="F18" s="421"/>
      <c r="G18" s="422"/>
    </row>
    <row r="19" spans="1:9" x14ac:dyDescent="0.2">
      <c r="A19" s="448" t="s">
        <v>276</v>
      </c>
      <c r="B19" s="10"/>
      <c r="C19" s="451" t="s">
        <v>277</v>
      </c>
      <c r="D19" s="421"/>
      <c r="E19" s="421"/>
      <c r="F19" s="421"/>
      <c r="G19" s="422"/>
    </row>
    <row r="20" spans="1:9" x14ac:dyDescent="0.2">
      <c r="A20" s="448" t="s">
        <v>94</v>
      </c>
      <c r="B20" s="448"/>
      <c r="C20" s="451" t="s">
        <v>280</v>
      </c>
      <c r="D20" s="421"/>
      <c r="E20" s="421"/>
      <c r="F20" s="421"/>
      <c r="G20" s="422"/>
    </row>
    <row r="21" spans="1:9" x14ac:dyDescent="0.2">
      <c r="A21" s="448" t="s">
        <v>74</v>
      </c>
      <c r="B21" s="448"/>
      <c r="C21" s="451" t="s">
        <v>810</v>
      </c>
      <c r="D21" s="421"/>
      <c r="E21" s="421"/>
      <c r="F21" s="421"/>
      <c r="G21" s="422"/>
    </row>
    <row r="22" spans="1:9" x14ac:dyDescent="0.2">
      <c r="A22" s="472" t="s">
        <v>289</v>
      </c>
      <c r="B22" s="448"/>
      <c r="C22" s="451" t="s">
        <v>518</v>
      </c>
      <c r="D22" s="421"/>
      <c r="E22" s="421"/>
      <c r="F22" s="421"/>
      <c r="G22" s="422"/>
    </row>
    <row r="23" spans="1:9" x14ac:dyDescent="0.2">
      <c r="A23" s="472" t="s">
        <v>291</v>
      </c>
      <c r="B23" s="448"/>
      <c r="C23" s="451" t="s">
        <v>292</v>
      </c>
      <c r="D23" s="421"/>
      <c r="E23" s="421"/>
      <c r="F23" s="421"/>
      <c r="G23" s="422"/>
    </row>
    <row r="24" spans="1:9" x14ac:dyDescent="0.2">
      <c r="A24" s="472" t="s">
        <v>293</v>
      </c>
      <c r="B24" s="448"/>
      <c r="C24" s="451" t="s">
        <v>294</v>
      </c>
      <c r="D24" s="421"/>
      <c r="E24" s="421"/>
      <c r="F24" s="421"/>
      <c r="G24" s="422"/>
    </row>
    <row r="25" spans="1:9" x14ac:dyDescent="0.2">
      <c r="A25" s="767"/>
      <c r="B25" s="472" t="s">
        <v>295</v>
      </c>
      <c r="C25" s="451" t="s">
        <v>498</v>
      </c>
      <c r="D25" s="421"/>
      <c r="E25" s="421"/>
      <c r="F25" s="421"/>
      <c r="G25" s="422"/>
    </row>
    <row r="26" spans="1:9" x14ac:dyDescent="0.2">
      <c r="A26" s="10"/>
      <c r="B26" s="472" t="s">
        <v>296</v>
      </c>
      <c r="C26" s="473" t="s">
        <v>297</v>
      </c>
      <c r="D26" s="550"/>
      <c r="E26" s="550">
        <v>608000</v>
      </c>
      <c r="F26" s="550"/>
      <c r="G26" s="551"/>
    </row>
    <row r="27" spans="1:9" x14ac:dyDescent="0.2">
      <c r="A27" s="10"/>
      <c r="B27" s="472" t="s">
        <v>848</v>
      </c>
      <c r="C27" s="473" t="s">
        <v>849</v>
      </c>
      <c r="D27" s="421"/>
      <c r="E27" s="421"/>
      <c r="F27" s="421"/>
      <c r="G27" s="422"/>
    </row>
    <row r="28" spans="1:9" x14ac:dyDescent="0.2">
      <c r="A28" s="472" t="s">
        <v>519</v>
      </c>
      <c r="B28" s="448"/>
      <c r="C28" s="451" t="s">
        <v>299</v>
      </c>
      <c r="D28" s="421"/>
      <c r="E28" s="421"/>
      <c r="F28" s="421"/>
      <c r="G28" s="422"/>
    </row>
    <row r="29" spans="1:9" ht="18" customHeight="1" thickBot="1" x14ac:dyDescent="0.3">
      <c r="A29" s="464" t="s">
        <v>866</v>
      </c>
      <c r="B29" s="464"/>
      <c r="C29" s="465"/>
      <c r="D29" s="589">
        <f>SUM(D17:D28)</f>
        <v>0</v>
      </c>
      <c r="E29" s="589">
        <f t="shared" ref="E29:G29" si="0">SUM(E17:E28)</f>
        <v>608000</v>
      </c>
      <c r="F29" s="589">
        <f t="shared" si="0"/>
        <v>0</v>
      </c>
      <c r="G29" s="589">
        <f t="shared" si="0"/>
        <v>0</v>
      </c>
    </row>
    <row r="30" spans="1:9" ht="24.6" customHeight="1" thickTop="1" x14ac:dyDescent="0.25">
      <c r="A30" s="768" t="s">
        <v>302</v>
      </c>
      <c r="B30" s="769"/>
      <c r="C30" s="770" t="s">
        <v>303</v>
      </c>
      <c r="D30" s="375"/>
      <c r="E30" s="375"/>
      <c r="F30" s="375"/>
      <c r="G30" s="376"/>
    </row>
    <row r="31" spans="1:9" ht="15" x14ac:dyDescent="0.25">
      <c r="A31" s="477" t="s">
        <v>584</v>
      </c>
      <c r="C31" s="556" t="s">
        <v>812</v>
      </c>
      <c r="D31" s="375"/>
      <c r="E31" s="375"/>
      <c r="F31" s="375"/>
      <c r="G31" s="376"/>
    </row>
    <row r="32" spans="1:9" x14ac:dyDescent="0.2">
      <c r="A32" s="448"/>
      <c r="B32" s="771" t="s">
        <v>520</v>
      </c>
      <c r="C32" s="451" t="s">
        <v>787</v>
      </c>
      <c r="D32" s="421"/>
      <c r="E32" s="421"/>
      <c r="F32" s="421">
        <v>1147854</v>
      </c>
      <c r="G32" s="772">
        <f>'Sch B-1'!L41</f>
        <v>1147854</v>
      </c>
      <c r="I32" s="8" t="s">
        <v>841</v>
      </c>
    </row>
    <row r="33" spans="1:11" hidden="1" x14ac:dyDescent="0.2">
      <c r="A33" s="448"/>
      <c r="B33" s="771" t="s">
        <v>788</v>
      </c>
      <c r="C33" s="451" t="s">
        <v>789</v>
      </c>
      <c r="D33" s="585"/>
      <c r="E33" s="585"/>
      <c r="F33" s="585"/>
      <c r="G33" s="586"/>
      <c r="I33" s="8" t="s">
        <v>843</v>
      </c>
    </row>
    <row r="34" spans="1:11" x14ac:dyDescent="0.2">
      <c r="A34" s="448"/>
      <c r="B34" s="771" t="s">
        <v>791</v>
      </c>
      <c r="C34" s="451" t="s">
        <v>790</v>
      </c>
      <c r="D34" s="421"/>
      <c r="E34" s="421"/>
      <c r="F34" s="421"/>
      <c r="G34" s="422"/>
      <c r="I34" s="8" t="s">
        <v>841</v>
      </c>
    </row>
    <row r="35" spans="1:11" x14ac:dyDescent="0.2">
      <c r="A35" s="448"/>
      <c r="B35" s="771" t="s">
        <v>521</v>
      </c>
      <c r="C35" s="767" t="s">
        <v>842</v>
      </c>
      <c r="D35" s="421"/>
      <c r="E35" s="421"/>
      <c r="F35" s="421"/>
      <c r="G35" s="772">
        <f>'Sch B-1'!L42</f>
        <v>0</v>
      </c>
      <c r="I35" s="8" t="s">
        <v>841</v>
      </c>
    </row>
    <row r="36" spans="1:11" hidden="1" x14ac:dyDescent="0.2">
      <c r="A36" s="448" t="s">
        <v>305</v>
      </c>
      <c r="B36" s="773"/>
      <c r="C36" s="451" t="s">
        <v>553</v>
      </c>
      <c r="D36" s="585"/>
      <c r="E36" s="585"/>
      <c r="F36" s="585"/>
      <c r="G36" s="586"/>
    </row>
    <row r="37" spans="1:11" hidden="1" x14ac:dyDescent="0.2">
      <c r="A37" s="448"/>
      <c r="B37" s="448" t="s">
        <v>522</v>
      </c>
      <c r="C37" s="451" t="s">
        <v>523</v>
      </c>
      <c r="D37" s="585"/>
      <c r="E37" s="585"/>
      <c r="F37" s="585"/>
      <c r="G37" s="586"/>
      <c r="I37" s="8" t="s">
        <v>843</v>
      </c>
    </row>
    <row r="38" spans="1:11" x14ac:dyDescent="0.2">
      <c r="A38" s="448"/>
      <c r="B38" s="448" t="s">
        <v>965</v>
      </c>
      <c r="C38" s="451"/>
      <c r="D38" s="421"/>
      <c r="E38" s="421"/>
      <c r="F38" s="421"/>
      <c r="G38" s="422"/>
      <c r="I38" s="641" t="s">
        <v>966</v>
      </c>
    </row>
    <row r="39" spans="1:11" x14ac:dyDescent="0.2">
      <c r="A39" s="448"/>
      <c r="B39" s="448" t="s">
        <v>813</v>
      </c>
      <c r="C39" s="451" t="s">
        <v>814</v>
      </c>
      <c r="D39" s="583"/>
      <c r="E39" s="583"/>
      <c r="F39" s="583"/>
      <c r="G39" s="584"/>
      <c r="I39" s="8" t="s">
        <v>844</v>
      </c>
    </row>
    <row r="40" spans="1:11" x14ac:dyDescent="0.2">
      <c r="A40" s="448"/>
      <c r="B40" s="771" t="s">
        <v>815</v>
      </c>
      <c r="C40" s="451" t="s">
        <v>818</v>
      </c>
      <c r="D40" s="421"/>
      <c r="E40" s="421"/>
      <c r="F40" s="421"/>
      <c r="G40" s="772">
        <f>'Sch B-1'!L46</f>
        <v>0</v>
      </c>
      <c r="I40" s="8" t="s">
        <v>841</v>
      </c>
    </row>
    <row r="41" spans="1:11" x14ac:dyDescent="0.2">
      <c r="A41" s="448"/>
      <c r="B41" s="771" t="s">
        <v>816</v>
      </c>
      <c r="C41" s="451" t="s">
        <v>819</v>
      </c>
      <c r="D41" s="421"/>
      <c r="E41" s="421"/>
      <c r="F41" s="421"/>
      <c r="G41" s="772">
        <f>'Sch B-1'!L48</f>
        <v>0</v>
      </c>
      <c r="I41" s="8" t="s">
        <v>841</v>
      </c>
    </row>
    <row r="42" spans="1:11" x14ac:dyDescent="0.2">
      <c r="A42" s="448"/>
      <c r="B42" s="771" t="s">
        <v>817</v>
      </c>
      <c r="C42" s="451" t="s">
        <v>820</v>
      </c>
      <c r="D42" s="421"/>
      <c r="E42" s="421"/>
      <c r="F42" s="421"/>
      <c r="G42" s="772">
        <f>'Sch B-1'!L47</f>
        <v>0</v>
      </c>
      <c r="I42" s="8" t="s">
        <v>841</v>
      </c>
    </row>
    <row r="43" spans="1:11" hidden="1" x14ac:dyDescent="0.2">
      <c r="A43" s="448"/>
      <c r="B43" s="448" t="s">
        <v>821</v>
      </c>
      <c r="C43" s="451" t="s">
        <v>824</v>
      </c>
      <c r="D43" s="585"/>
      <c r="E43" s="585"/>
      <c r="F43" s="585"/>
      <c r="G43" s="586"/>
    </row>
    <row r="44" spans="1:11" x14ac:dyDescent="0.2">
      <c r="A44" s="448"/>
      <c r="B44" s="448" t="s">
        <v>822</v>
      </c>
      <c r="C44" s="451" t="s">
        <v>825</v>
      </c>
      <c r="D44" s="421"/>
      <c r="E44" s="421"/>
      <c r="F44" s="421"/>
      <c r="G44" s="422"/>
      <c r="I44" s="8" t="s">
        <v>845</v>
      </c>
    </row>
    <row r="45" spans="1:11" hidden="1" x14ac:dyDescent="0.2">
      <c r="A45" s="448"/>
      <c r="B45" s="448" t="s">
        <v>823</v>
      </c>
      <c r="C45" s="451" t="s">
        <v>826</v>
      </c>
      <c r="D45" s="585"/>
      <c r="E45" s="585"/>
      <c r="F45" s="585"/>
      <c r="G45" s="586"/>
      <c r="I45" s="8" t="s">
        <v>843</v>
      </c>
    </row>
    <row r="46" spans="1:11" hidden="1" x14ac:dyDescent="0.2">
      <c r="A46" s="448" t="s">
        <v>306</v>
      </c>
      <c r="B46" s="773"/>
      <c r="C46" s="451" t="s">
        <v>307</v>
      </c>
      <c r="D46" s="585"/>
      <c r="E46" s="585"/>
      <c r="F46" s="585"/>
      <c r="G46" s="586"/>
      <c r="I46" s="8" t="s">
        <v>843</v>
      </c>
      <c r="K46" s="25"/>
    </row>
    <row r="47" spans="1:11" ht="15" hidden="1" x14ac:dyDescent="0.25">
      <c r="A47" s="452" t="s">
        <v>308</v>
      </c>
      <c r="B47" s="774"/>
      <c r="C47" s="730" t="s">
        <v>572</v>
      </c>
      <c r="D47" s="587"/>
      <c r="E47" s="587"/>
      <c r="F47" s="587"/>
      <c r="G47" s="588"/>
      <c r="I47" s="8" t="s">
        <v>843</v>
      </c>
    </row>
    <row r="48" spans="1:11" ht="15.75" thickBot="1" x14ac:dyDescent="0.3">
      <c r="A48" s="464" t="s">
        <v>865</v>
      </c>
      <c r="B48" s="464"/>
      <c r="C48" s="465"/>
      <c r="D48" s="589">
        <f>SUM(D32:D44)</f>
        <v>0</v>
      </c>
      <c r="E48" s="589">
        <f t="shared" ref="E48:G48" si="1">SUM(E32:E44)</f>
        <v>0</v>
      </c>
      <c r="F48" s="589">
        <f t="shared" si="1"/>
        <v>1147854</v>
      </c>
      <c r="G48" s="589">
        <f t="shared" si="1"/>
        <v>1147854</v>
      </c>
    </row>
    <row r="49" spans="1:9" ht="28.9" customHeight="1" thickTop="1" x14ac:dyDescent="0.25">
      <c r="A49" s="775" t="s">
        <v>97</v>
      </c>
      <c r="B49" s="775"/>
      <c r="C49" s="766" t="s">
        <v>205</v>
      </c>
      <c r="D49" s="377"/>
      <c r="E49" s="378"/>
      <c r="F49" s="378"/>
      <c r="G49" s="379"/>
    </row>
    <row r="50" spans="1:9" ht="12" customHeight="1" x14ac:dyDescent="0.2">
      <c r="A50" s="776" t="s">
        <v>164</v>
      </c>
      <c r="B50" s="489"/>
      <c r="C50" s="451" t="s">
        <v>524</v>
      </c>
      <c r="D50" s="421"/>
      <c r="E50" s="421"/>
      <c r="F50" s="421"/>
      <c r="G50" s="422"/>
    </row>
    <row r="51" spans="1:9" x14ac:dyDescent="0.2">
      <c r="A51" s="776" t="s">
        <v>147</v>
      </c>
      <c r="B51" s="489"/>
      <c r="C51" s="451" t="s">
        <v>206</v>
      </c>
      <c r="D51" s="421"/>
      <c r="E51" s="421"/>
      <c r="F51" s="421"/>
      <c r="G51" s="422"/>
    </row>
    <row r="52" spans="1:9" x14ac:dyDescent="0.2">
      <c r="A52" s="489" t="s">
        <v>150</v>
      </c>
      <c r="B52" s="489"/>
      <c r="C52" s="451" t="s">
        <v>210</v>
      </c>
      <c r="D52" s="421"/>
      <c r="E52" s="421"/>
      <c r="F52" s="421"/>
      <c r="G52" s="422"/>
    </row>
    <row r="53" spans="1:9" x14ac:dyDescent="0.2">
      <c r="A53" s="776" t="s">
        <v>153</v>
      </c>
      <c r="B53" s="489"/>
      <c r="C53" s="451" t="s">
        <v>215</v>
      </c>
      <c r="D53" s="421"/>
      <c r="E53" s="421"/>
      <c r="F53" s="421"/>
      <c r="G53" s="422"/>
    </row>
    <row r="54" spans="1:9" ht="28.5" x14ac:dyDescent="0.2">
      <c r="A54" s="489" t="s">
        <v>501</v>
      </c>
      <c r="B54" s="489"/>
      <c r="C54" s="743" t="s">
        <v>850</v>
      </c>
      <c r="D54" s="421"/>
      <c r="E54" s="421"/>
      <c r="F54" s="421"/>
      <c r="G54" s="422"/>
      <c r="I54" s="8" t="s">
        <v>851</v>
      </c>
    </row>
    <row r="55" spans="1:9" x14ac:dyDescent="0.2">
      <c r="A55" s="776" t="s">
        <v>140</v>
      </c>
      <c r="B55" s="489"/>
      <c r="C55" s="451" t="s">
        <v>581</v>
      </c>
      <c r="D55" s="421"/>
      <c r="E55" s="421"/>
      <c r="F55" s="421"/>
      <c r="G55" s="422"/>
    </row>
    <row r="56" spans="1:9" ht="19.149999999999999" customHeight="1" thickBot="1" x14ac:dyDescent="0.3">
      <c r="A56" s="777" t="s">
        <v>864</v>
      </c>
      <c r="B56" s="777"/>
      <c r="C56" s="465"/>
      <c r="D56" s="589">
        <f>SUM(D50:D55)</f>
        <v>0</v>
      </c>
      <c r="E56" s="589">
        <f t="shared" ref="E56:G56" si="2">SUM(E50:E55)</f>
        <v>0</v>
      </c>
      <c r="F56" s="589">
        <f t="shared" si="2"/>
        <v>0</v>
      </c>
      <c r="G56" s="589">
        <f t="shared" si="2"/>
        <v>0</v>
      </c>
    </row>
    <row r="57" spans="1:9" ht="28.15" customHeight="1" thickTop="1" thickBot="1" x14ac:dyDescent="0.3">
      <c r="A57" s="778" t="s">
        <v>852</v>
      </c>
      <c r="B57" s="778"/>
      <c r="C57" s="779"/>
      <c r="D57" s="582">
        <f>D56+D48+D29</f>
        <v>0</v>
      </c>
      <c r="E57" s="582">
        <f t="shared" ref="E57:G57" si="3">E56+E48+E29</f>
        <v>608000</v>
      </c>
      <c r="F57" s="582">
        <f t="shared" si="3"/>
        <v>1147854</v>
      </c>
      <c r="G57" s="582">
        <f t="shared" si="3"/>
        <v>1147854</v>
      </c>
    </row>
    <row r="58" spans="1:9" ht="15" thickTop="1" x14ac:dyDescent="0.2"/>
    <row r="59" spans="1:9" x14ac:dyDescent="0.2">
      <c r="A59" s="8"/>
      <c r="B59" s="8"/>
    </row>
    <row r="60" spans="1:9" ht="14.25" customHeight="1" x14ac:dyDescent="0.2">
      <c r="A60" s="8"/>
      <c r="B60" s="8"/>
    </row>
    <row r="61" spans="1:9" ht="17.25" customHeight="1" x14ac:dyDescent="0.2">
      <c r="A61" s="8"/>
      <c r="B61" s="8"/>
      <c r="G61" s="7" t="s">
        <v>426</v>
      </c>
    </row>
    <row r="62" spans="1:9" x14ac:dyDescent="0.2">
      <c r="F62" s="1"/>
      <c r="G62" s="7" t="s">
        <v>638</v>
      </c>
    </row>
  </sheetData>
  <sheetProtection algorithmName="SHA-512" hashValue="71jGGynQr1y+okPW1+GbEjli69lf5UwO+kPj5aLAchSr40jf/OIOr3C0fhKhqQxo+MM9HG+mA97jgz9/nxJAvw==" saltValue="5TtkHqBBYPSo7pKKW4fMbw==" spinCount="100000" sheet="1" objects="1" scenarios="1"/>
  <mergeCells count="3">
    <mergeCell ref="F6:G6"/>
    <mergeCell ref="C1:G1"/>
    <mergeCell ref="C3:G3"/>
  </mergeCells>
  <phoneticPr fontId="0" type="noConversion"/>
  <printOptions horizontalCentered="1"/>
  <pageMargins left="0.25" right="0.25" top="0.75" bottom="0.75" header="0.3" footer="0.3"/>
  <pageSetup scale="88" orientation="portrait"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I54"/>
  <sheetViews>
    <sheetView topLeftCell="A3" zoomScale="80" zoomScaleNormal="80" workbookViewId="0">
      <selection activeCell="G36" sqref="G36"/>
    </sheetView>
  </sheetViews>
  <sheetFormatPr defaultColWidth="9.140625" defaultRowHeight="14.25" x14ac:dyDescent="0.2"/>
  <cols>
    <col min="1" max="1" width="2" style="9" customWidth="1"/>
    <col min="2" max="2" width="5.42578125" style="9" customWidth="1"/>
    <col min="3" max="3" width="35.42578125" style="8" customWidth="1"/>
    <col min="4" max="5" width="15.7109375" style="8" customWidth="1"/>
    <col min="6" max="6" width="16.42578125" style="8" customWidth="1"/>
    <col min="7" max="7" width="17.5703125" style="8" customWidth="1"/>
    <col min="8" max="16384" width="9.140625" style="8"/>
  </cols>
  <sheetData>
    <row r="1" spans="1:9" ht="19.5" x14ac:dyDescent="0.3">
      <c r="C1" s="975" t="s">
        <v>202</v>
      </c>
      <c r="D1" s="975"/>
      <c r="E1" s="975"/>
      <c r="F1" s="975"/>
      <c r="G1" s="975"/>
    </row>
    <row r="3" spans="1:9" x14ac:dyDescent="0.2">
      <c r="C3" s="992" t="str">
        <f>'Sch 1'!$B$7</f>
        <v>Nevada Classical Academy Elko</v>
      </c>
      <c r="D3" s="992"/>
      <c r="E3" s="992"/>
      <c r="F3" s="992"/>
      <c r="G3" s="992"/>
    </row>
    <row r="5" spans="1:9" ht="15" x14ac:dyDescent="0.25">
      <c r="A5" s="557"/>
      <c r="B5" s="557"/>
      <c r="C5" s="558"/>
      <c r="D5" s="559">
        <v>-1</v>
      </c>
      <c r="E5" s="560">
        <v>-2</v>
      </c>
      <c r="F5" s="561">
        <v>-3</v>
      </c>
      <c r="G5" s="561">
        <v>-4</v>
      </c>
    </row>
    <row r="6" spans="1:9" s="24" customFormat="1" ht="15.75" customHeight="1" x14ac:dyDescent="0.25">
      <c r="A6" s="761"/>
      <c r="B6" s="567"/>
      <c r="C6" s="780"/>
      <c r="D6" s="780"/>
      <c r="E6" s="571" t="s">
        <v>1</v>
      </c>
      <c r="F6" s="995" t="str">
        <f>"BUDGET YEAR ENDING "&amp;TEXT('Form 1'!$C$138,"mm/dd/yy")</f>
        <v>BUDGET YEAR ENDING 06/30/26</v>
      </c>
      <c r="G6" s="996"/>
    </row>
    <row r="7" spans="1:9" s="24" customFormat="1" ht="15.75" customHeight="1" x14ac:dyDescent="0.25">
      <c r="A7" s="761"/>
      <c r="B7" s="997" t="s">
        <v>417</v>
      </c>
      <c r="C7" s="998"/>
      <c r="D7" s="565" t="s">
        <v>412</v>
      </c>
      <c r="E7" s="565" t="s">
        <v>414</v>
      </c>
      <c r="F7" s="764"/>
      <c r="G7" s="567"/>
    </row>
    <row r="8" spans="1:9" s="24" customFormat="1" ht="15.75" customHeight="1" x14ac:dyDescent="0.25">
      <c r="A8" s="761"/>
      <c r="B8" s="997" t="s">
        <v>418</v>
      </c>
      <c r="C8" s="998"/>
      <c r="D8" s="565" t="s">
        <v>413</v>
      </c>
      <c r="E8" s="565" t="s">
        <v>413</v>
      </c>
      <c r="F8" s="570" t="s">
        <v>415</v>
      </c>
      <c r="G8" s="571" t="s">
        <v>115</v>
      </c>
    </row>
    <row r="9" spans="1:9" s="24" customFormat="1" ht="15" customHeight="1" x14ac:dyDescent="0.25">
      <c r="A9" s="572"/>
      <c r="B9" s="573"/>
      <c r="C9" s="574"/>
      <c r="D9" s="575">
        <f>'Form 1'!C129</f>
        <v>45473</v>
      </c>
      <c r="E9" s="575">
        <f>'Form 1'!$C$133</f>
        <v>45838</v>
      </c>
      <c r="F9" s="576" t="s">
        <v>416</v>
      </c>
      <c r="G9" s="577" t="s">
        <v>416</v>
      </c>
    </row>
    <row r="10" spans="1:9" ht="19.5" customHeight="1" x14ac:dyDescent="0.25">
      <c r="A10" s="775" t="s">
        <v>187</v>
      </c>
      <c r="B10" s="775"/>
      <c r="C10" s="766" t="s">
        <v>536</v>
      </c>
      <c r="D10" s="375"/>
      <c r="E10" s="375"/>
      <c r="F10" s="375"/>
      <c r="G10" s="376"/>
    </row>
    <row r="11" spans="1:9" x14ac:dyDescent="0.2">
      <c r="A11" s="776" t="s">
        <v>189</v>
      </c>
      <c r="B11" s="776"/>
      <c r="C11" s="451" t="s">
        <v>525</v>
      </c>
      <c r="D11" s="380"/>
      <c r="E11" s="380"/>
      <c r="F11" s="380"/>
      <c r="G11" s="381"/>
    </row>
    <row r="12" spans="1:9" x14ac:dyDescent="0.2">
      <c r="A12" s="489"/>
      <c r="B12" s="776" t="s">
        <v>526</v>
      </c>
      <c r="C12" s="451" t="s">
        <v>527</v>
      </c>
      <c r="D12" s="421"/>
      <c r="E12" s="421"/>
      <c r="F12" s="421"/>
      <c r="G12" s="422"/>
    </row>
    <row r="13" spans="1:9" x14ac:dyDescent="0.2">
      <c r="A13" s="489"/>
      <c r="B13" s="776" t="s">
        <v>528</v>
      </c>
      <c r="C13" s="451" t="s">
        <v>529</v>
      </c>
      <c r="D13" s="421"/>
      <c r="E13" s="421"/>
      <c r="F13" s="421"/>
      <c r="G13" s="422"/>
    </row>
    <row r="14" spans="1:9" ht="15" x14ac:dyDescent="0.25">
      <c r="A14" s="781" t="s">
        <v>504</v>
      </c>
      <c r="B14" s="767"/>
      <c r="C14" s="782" t="s">
        <v>931</v>
      </c>
      <c r="D14" s="421"/>
      <c r="E14" s="421"/>
      <c r="F14" s="421"/>
      <c r="G14" s="783">
        <f>'Sch T'!E52</f>
        <v>93750</v>
      </c>
      <c r="I14" s="8" t="s">
        <v>853</v>
      </c>
    </row>
    <row r="15" spans="1:9" x14ac:dyDescent="0.2">
      <c r="A15" s="489" t="s">
        <v>107</v>
      </c>
      <c r="B15" s="767"/>
      <c r="C15" s="451" t="s">
        <v>530</v>
      </c>
      <c r="D15" s="421"/>
      <c r="E15" s="421"/>
      <c r="F15" s="421"/>
      <c r="G15" s="422"/>
    </row>
    <row r="16" spans="1:9" x14ac:dyDescent="0.2">
      <c r="A16" s="776" t="s">
        <v>192</v>
      </c>
      <c r="B16" s="767"/>
      <c r="C16" s="451" t="s">
        <v>531</v>
      </c>
      <c r="D16" s="421"/>
      <c r="E16" s="421"/>
      <c r="F16" s="421"/>
      <c r="G16" s="422"/>
      <c r="I16" s="8" t="s">
        <v>854</v>
      </c>
    </row>
    <row r="17" spans="1:9" x14ac:dyDescent="0.2">
      <c r="A17" s="489" t="s">
        <v>532</v>
      </c>
      <c r="B17" s="767"/>
      <c r="C17" s="451" t="s">
        <v>533</v>
      </c>
      <c r="D17" s="421"/>
      <c r="E17" s="421"/>
      <c r="F17" s="421"/>
      <c r="G17" s="422"/>
      <c r="I17" s="8" t="s">
        <v>855</v>
      </c>
    </row>
    <row r="18" spans="1:9" x14ac:dyDescent="0.2">
      <c r="A18" s="776" t="s">
        <v>534</v>
      </c>
      <c r="B18" s="767"/>
      <c r="C18" s="451" t="s">
        <v>535</v>
      </c>
      <c r="D18" s="421"/>
      <c r="E18" s="421"/>
      <c r="F18" s="421"/>
      <c r="G18" s="422"/>
    </row>
    <row r="19" spans="1:9" x14ac:dyDescent="0.2">
      <c r="A19" s="8"/>
      <c r="B19" s="489"/>
      <c r="C19" s="451"/>
      <c r="D19" s="380"/>
      <c r="E19" s="380"/>
      <c r="F19" s="380"/>
      <c r="G19" s="381"/>
    </row>
    <row r="20" spans="1:9" ht="20.25" customHeight="1" thickBot="1" x14ac:dyDescent="0.3">
      <c r="A20" s="784" t="s">
        <v>862</v>
      </c>
      <c r="B20" s="784"/>
      <c r="C20" s="454"/>
      <c r="D20" s="581">
        <f>SUM(D11:D19)</f>
        <v>0</v>
      </c>
      <c r="E20" s="581">
        <f t="shared" ref="E20:G20" si="0">SUM(E11:E19)</f>
        <v>0</v>
      </c>
      <c r="F20" s="581">
        <f t="shared" si="0"/>
        <v>0</v>
      </c>
      <c r="G20" s="581">
        <f t="shared" si="0"/>
        <v>93750</v>
      </c>
    </row>
    <row r="21" spans="1:9" ht="21.75" customHeight="1" x14ac:dyDescent="0.25">
      <c r="A21" s="785" t="s">
        <v>537</v>
      </c>
      <c r="B21" s="786"/>
      <c r="C21" s="787" t="s">
        <v>195</v>
      </c>
      <c r="D21" s="380"/>
      <c r="E21" s="380"/>
      <c r="F21" s="380"/>
      <c r="G21" s="381"/>
    </row>
    <row r="22" spans="1:9" x14ac:dyDescent="0.2">
      <c r="A22" s="776"/>
      <c r="B22" s="489" t="s">
        <v>856</v>
      </c>
      <c r="C22" s="451"/>
      <c r="D22" s="421"/>
      <c r="E22" s="421"/>
      <c r="F22" s="421"/>
      <c r="G22" s="422"/>
      <c r="I22" s="8" t="s">
        <v>858</v>
      </c>
    </row>
    <row r="23" spans="1:9" x14ac:dyDescent="0.2">
      <c r="A23" s="489"/>
      <c r="B23" s="489" t="s">
        <v>857</v>
      </c>
      <c r="C23" s="451"/>
      <c r="D23" s="421"/>
      <c r="E23" s="421"/>
      <c r="F23" s="421">
        <v>133199</v>
      </c>
      <c r="G23" s="422">
        <v>133199</v>
      </c>
      <c r="I23" s="8" t="s">
        <v>859</v>
      </c>
    </row>
    <row r="24" spans="1:9" ht="21.75" customHeight="1" thickBot="1" x14ac:dyDescent="0.3">
      <c r="A24" s="784" t="s">
        <v>863</v>
      </c>
      <c r="B24" s="784"/>
      <c r="C24" s="454"/>
      <c r="D24" s="581">
        <f>SUM(D22:D23)</f>
        <v>0</v>
      </c>
      <c r="E24" s="581">
        <f t="shared" ref="E24:G24" si="1">SUM(E22:E23)</f>
        <v>0</v>
      </c>
      <c r="F24" s="581">
        <f t="shared" si="1"/>
        <v>133199</v>
      </c>
      <c r="G24" s="581">
        <f t="shared" si="1"/>
        <v>133199</v>
      </c>
      <c r="I24" s="8" t="s">
        <v>860</v>
      </c>
    </row>
    <row r="25" spans="1:9" ht="27.75" customHeight="1" thickBot="1" x14ac:dyDescent="0.3">
      <c r="A25" s="778" t="s">
        <v>201</v>
      </c>
      <c r="B25" s="778"/>
      <c r="C25" s="779"/>
      <c r="D25" s="582">
        <f>D24+D20+'Sch BB-5'!D57</f>
        <v>0</v>
      </c>
      <c r="E25" s="582">
        <f>E24+E20+'Sch BB-5'!E57</f>
        <v>608000</v>
      </c>
      <c r="F25" s="582">
        <f>F24+F20+'Sch BB-5'!F57</f>
        <v>1281053</v>
      </c>
      <c r="G25" s="582">
        <f>G24+G20+'Sch BB-5'!G57</f>
        <v>1374803</v>
      </c>
      <c r="I25" s="8" t="s">
        <v>861</v>
      </c>
    </row>
    <row r="26" spans="1:9" ht="15" thickTop="1" x14ac:dyDescent="0.2">
      <c r="E26" s="424">
        <f>'Sch BB-14A'!E19-E24</f>
        <v>0</v>
      </c>
      <c r="F26" s="424">
        <f>'Sch BB-14A'!F19-F24</f>
        <v>0</v>
      </c>
      <c r="H26" s="735" t="s">
        <v>973</v>
      </c>
      <c r="I26" s="8" t="s">
        <v>1011</v>
      </c>
    </row>
    <row r="27" spans="1:9" x14ac:dyDescent="0.2">
      <c r="A27" s="8"/>
      <c r="B27" s="8"/>
    </row>
    <row r="28" spans="1:9" x14ac:dyDescent="0.2">
      <c r="A28" s="8"/>
      <c r="B28" s="8"/>
    </row>
    <row r="29" spans="1:9" x14ac:dyDescent="0.2">
      <c r="A29" s="8"/>
      <c r="B29" s="8"/>
    </row>
    <row r="30" spans="1:9" x14ac:dyDescent="0.2">
      <c r="A30" s="8"/>
      <c r="B30" s="8"/>
    </row>
    <row r="31" spans="1:9" x14ac:dyDescent="0.2">
      <c r="A31" s="21"/>
      <c r="B31" s="21"/>
    </row>
    <row r="36" ht="18.75" customHeight="1" x14ac:dyDescent="0.2"/>
    <row r="42" ht="19.5" customHeight="1" x14ac:dyDescent="0.2"/>
    <row r="49" spans="6:7" x14ac:dyDescent="0.2">
      <c r="F49" s="1"/>
    </row>
    <row r="53" spans="6:7" x14ac:dyDescent="0.2">
      <c r="G53" s="7" t="s">
        <v>426</v>
      </c>
    </row>
    <row r="54" spans="6:7" x14ac:dyDescent="0.2">
      <c r="G54" s="7" t="s">
        <v>639</v>
      </c>
    </row>
  </sheetData>
  <sheetProtection algorithmName="SHA-512" hashValue="Cu5RmPLRlxssow2JcazjDLlR/kzme6dtj/k+chrSY+k80FNZxUxJVt/YnbZJbfAYcQbI1aQ6ho7+SY+UMelvSQ==" saltValue="QezGUPGUEsH8Ctnlj0MZ+w==" spinCount="100000" sheet="1" objects="1" scenarios="1"/>
  <mergeCells count="5">
    <mergeCell ref="B7:C7"/>
    <mergeCell ref="B8:C8"/>
    <mergeCell ref="F6:G6"/>
    <mergeCell ref="C1:G1"/>
    <mergeCell ref="C3:G3"/>
  </mergeCells>
  <phoneticPr fontId="0" type="noConversion"/>
  <pageMargins left="0.25" right="0.25" top="0.75" bottom="0.75" header="0.3" footer="0.3"/>
  <pageSetup scale="96" orientation="portrait"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F75"/>
  <sheetViews>
    <sheetView topLeftCell="A3" zoomScale="80" zoomScaleNormal="80" workbookViewId="0">
      <selection activeCell="L54" sqref="L54"/>
    </sheetView>
  </sheetViews>
  <sheetFormatPr defaultColWidth="9.140625" defaultRowHeight="14.25" x14ac:dyDescent="0.2"/>
  <cols>
    <col min="1" max="1" width="1.7109375" style="21" customWidth="1"/>
    <col min="2" max="2" width="2.5703125" style="21" customWidth="1"/>
    <col min="3" max="3" width="4.28515625" style="21" customWidth="1"/>
    <col min="4" max="4" width="32.7109375" style="8" customWidth="1"/>
    <col min="5" max="6" width="17.7109375" style="8" customWidth="1"/>
    <col min="7" max="7" width="16.7109375" style="8" customWidth="1"/>
    <col min="8"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708"/>
      <c r="F6" s="710" t="s">
        <v>1</v>
      </c>
      <c r="G6" s="995" t="str">
        <f>"BUDGET YEAR ENDING "&amp;TEXT('Form 1'!$C$138,"mm/dd/yy")</f>
        <v>BUDGET YEAR ENDING 06/30/26</v>
      </c>
      <c r="H6" s="996"/>
    </row>
    <row r="7" spans="1:10" ht="15" x14ac:dyDescent="0.25">
      <c r="A7" s="562"/>
      <c r="B7" s="562"/>
      <c r="C7" s="562"/>
      <c r="D7" s="563"/>
      <c r="E7" s="565" t="s">
        <v>412</v>
      </c>
      <c r="F7" s="565" t="s">
        <v>414</v>
      </c>
      <c r="G7" s="764"/>
      <c r="H7" s="567"/>
    </row>
    <row r="8" spans="1:10" ht="12.75" customHeight="1" x14ac:dyDescent="0.25">
      <c r="A8" s="562"/>
      <c r="B8" s="568" t="s">
        <v>71</v>
      </c>
      <c r="C8" s="569"/>
      <c r="D8" s="563"/>
      <c r="E8" s="565" t="s">
        <v>413</v>
      </c>
      <c r="F8" s="565" t="s">
        <v>413</v>
      </c>
      <c r="G8" s="570" t="s">
        <v>415</v>
      </c>
      <c r="H8" s="571" t="s">
        <v>115</v>
      </c>
    </row>
    <row r="9" spans="1:10" s="24" customFormat="1" ht="15.75" customHeight="1" x14ac:dyDescent="0.25">
      <c r="A9" s="572"/>
      <c r="B9" s="999"/>
      <c r="C9" s="999"/>
      <c r="D9" s="1000"/>
      <c r="E9" s="575">
        <f>'Form 1'!$C$129</f>
        <v>45473</v>
      </c>
      <c r="F9" s="575">
        <f>'Form 1'!$C$133</f>
        <v>45838</v>
      </c>
      <c r="G9" s="576" t="s">
        <v>416</v>
      </c>
      <c r="H9" s="577" t="s">
        <v>416</v>
      </c>
    </row>
    <row r="10" spans="1:10" ht="18.75" customHeight="1" x14ac:dyDescent="0.25">
      <c r="A10" s="765" t="s">
        <v>78</v>
      </c>
      <c r="B10" s="765"/>
      <c r="C10" s="766" t="s">
        <v>184</v>
      </c>
      <c r="D10" s="788"/>
      <c r="E10" s="375"/>
      <c r="F10" s="375"/>
      <c r="G10" s="375"/>
      <c r="H10" s="376"/>
      <c r="J10" s="8" t="s">
        <v>867</v>
      </c>
    </row>
    <row r="11" spans="1:10" x14ac:dyDescent="0.2">
      <c r="A11" s="448"/>
      <c r="B11" s="448" t="s">
        <v>178</v>
      </c>
      <c r="C11" s="448"/>
      <c r="D11" s="451" t="s">
        <v>179</v>
      </c>
      <c r="E11" s="380"/>
      <c r="F11" s="380"/>
      <c r="G11" s="380"/>
      <c r="H11" s="381"/>
    </row>
    <row r="12" spans="1:10" x14ac:dyDescent="0.2">
      <c r="A12" s="448"/>
      <c r="B12" s="448"/>
      <c r="C12" s="448" t="s">
        <v>78</v>
      </c>
      <c r="D12" s="451" t="s">
        <v>79</v>
      </c>
      <c r="E12" s="421"/>
      <c r="F12" s="421"/>
      <c r="G12" s="421">
        <v>425193</v>
      </c>
      <c r="H12" s="422">
        <v>425193</v>
      </c>
    </row>
    <row r="13" spans="1:10" x14ac:dyDescent="0.2">
      <c r="A13" s="448"/>
      <c r="B13" s="448"/>
      <c r="C13" s="448" t="s">
        <v>80</v>
      </c>
      <c r="D13" s="451" t="s">
        <v>81</v>
      </c>
      <c r="E13" s="421"/>
      <c r="F13" s="421"/>
      <c r="G13" s="421">
        <v>120620</v>
      </c>
      <c r="H13" s="422">
        <v>120620</v>
      </c>
    </row>
    <row r="14" spans="1:10" x14ac:dyDescent="0.2">
      <c r="A14" s="448"/>
      <c r="B14" s="448"/>
      <c r="C14" s="448" t="s">
        <v>141</v>
      </c>
      <c r="D14" s="451"/>
      <c r="E14" s="421"/>
      <c r="F14" s="421">
        <v>86750</v>
      </c>
      <c r="G14" s="421">
        <v>64811</v>
      </c>
      <c r="H14" s="422">
        <v>64811</v>
      </c>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10" x14ac:dyDescent="0.2">
      <c r="A17" s="448"/>
      <c r="B17" s="448"/>
      <c r="C17" s="448" t="s">
        <v>559</v>
      </c>
      <c r="D17" s="451"/>
      <c r="E17" s="421"/>
      <c r="F17" s="421"/>
      <c r="G17" s="421"/>
      <c r="H17" s="422"/>
    </row>
    <row r="18" spans="1:10" ht="15.75" x14ac:dyDescent="0.2">
      <c r="A18" s="448"/>
      <c r="B18" s="448" t="s">
        <v>433</v>
      </c>
      <c r="C18" s="448"/>
      <c r="D18" s="451" t="s">
        <v>435</v>
      </c>
      <c r="E18" s="380"/>
      <c r="F18" s="380"/>
      <c r="G18" s="380"/>
      <c r="H18" s="381"/>
      <c r="J18" s="789" t="s">
        <v>967</v>
      </c>
    </row>
    <row r="19" spans="1:10" x14ac:dyDescent="0.2">
      <c r="A19" s="448"/>
      <c r="B19" s="448"/>
      <c r="C19" s="448" t="s">
        <v>78</v>
      </c>
      <c r="D19" s="451" t="s">
        <v>79</v>
      </c>
      <c r="E19" s="421"/>
      <c r="F19" s="421"/>
      <c r="G19" s="421"/>
      <c r="H19" s="422"/>
    </row>
    <row r="20" spans="1:10" x14ac:dyDescent="0.2">
      <c r="A20" s="448"/>
      <c r="B20" s="448"/>
      <c r="C20" s="448" t="s">
        <v>80</v>
      </c>
      <c r="D20" s="451" t="s">
        <v>81</v>
      </c>
      <c r="E20" s="421"/>
      <c r="F20" s="421"/>
      <c r="G20" s="421"/>
      <c r="H20" s="422"/>
    </row>
    <row r="21" spans="1:10" x14ac:dyDescent="0.2">
      <c r="A21" s="448"/>
      <c r="B21" s="448"/>
      <c r="C21" s="448" t="s">
        <v>141</v>
      </c>
      <c r="D21" s="451"/>
      <c r="E21" s="421"/>
      <c r="F21" s="421"/>
      <c r="G21" s="421"/>
      <c r="H21" s="422"/>
    </row>
    <row r="22" spans="1:10" x14ac:dyDescent="0.2">
      <c r="A22" s="448"/>
      <c r="B22" s="448"/>
      <c r="C22" s="448" t="s">
        <v>84</v>
      </c>
      <c r="D22" s="451" t="s">
        <v>85</v>
      </c>
      <c r="E22" s="421"/>
      <c r="F22" s="421"/>
      <c r="G22" s="421"/>
      <c r="H22" s="422"/>
    </row>
    <row r="23" spans="1:10" x14ac:dyDescent="0.2">
      <c r="A23" s="448"/>
      <c r="B23" s="448"/>
      <c r="C23" s="448" t="s">
        <v>88</v>
      </c>
      <c r="D23" s="451" t="s">
        <v>142</v>
      </c>
      <c r="E23" s="421"/>
      <c r="F23" s="421"/>
      <c r="G23" s="421"/>
      <c r="H23" s="422"/>
    </row>
    <row r="24" spans="1:10" ht="15.75" x14ac:dyDescent="0.25">
      <c r="A24" s="448"/>
      <c r="B24" s="448"/>
      <c r="C24" s="448" t="s">
        <v>559</v>
      </c>
      <c r="D24" s="451"/>
      <c r="E24" s="421"/>
      <c r="F24" s="421"/>
      <c r="G24" s="421"/>
      <c r="H24" s="422"/>
      <c r="J24" s="790" t="s">
        <v>968</v>
      </c>
    </row>
    <row r="25" spans="1:10" x14ac:dyDescent="0.2">
      <c r="A25" s="448"/>
      <c r="B25" s="448" t="s">
        <v>168</v>
      </c>
      <c r="C25" s="448"/>
      <c r="D25" s="451" t="s">
        <v>169</v>
      </c>
      <c r="E25" s="380"/>
      <c r="F25" s="380"/>
      <c r="G25" s="380"/>
      <c r="H25" s="381"/>
    </row>
    <row r="26" spans="1:10" x14ac:dyDescent="0.2">
      <c r="A26" s="448"/>
      <c r="B26" s="448"/>
      <c r="C26" s="448" t="s">
        <v>78</v>
      </c>
      <c r="D26" s="451" t="s">
        <v>79</v>
      </c>
      <c r="E26" s="421"/>
      <c r="F26" s="421"/>
      <c r="G26" s="421"/>
      <c r="H26" s="422"/>
    </row>
    <row r="27" spans="1:10" x14ac:dyDescent="0.2">
      <c r="A27" s="448"/>
      <c r="B27" s="448"/>
      <c r="C27" s="448" t="s">
        <v>80</v>
      </c>
      <c r="D27" s="451" t="s">
        <v>81</v>
      </c>
      <c r="E27" s="421"/>
      <c r="F27" s="421"/>
      <c r="G27" s="421"/>
      <c r="H27" s="422"/>
    </row>
    <row r="28" spans="1:10" x14ac:dyDescent="0.2">
      <c r="A28" s="448"/>
      <c r="B28" s="448"/>
      <c r="C28" s="448" t="s">
        <v>141</v>
      </c>
      <c r="D28" s="451"/>
      <c r="E28" s="421"/>
      <c r="F28" s="421"/>
      <c r="G28" s="421">
        <v>22072</v>
      </c>
      <c r="H28" s="422">
        <v>22072</v>
      </c>
    </row>
    <row r="29" spans="1:10" x14ac:dyDescent="0.2">
      <c r="A29" s="448"/>
      <c r="B29" s="448"/>
      <c r="C29" s="448" t="s">
        <v>84</v>
      </c>
      <c r="D29" s="451" t="s">
        <v>85</v>
      </c>
      <c r="E29" s="421"/>
      <c r="F29" s="421"/>
      <c r="G29" s="421"/>
      <c r="H29" s="422"/>
    </row>
    <row r="30" spans="1:10" x14ac:dyDescent="0.2">
      <c r="A30" s="448"/>
      <c r="B30" s="448"/>
      <c r="C30" s="448" t="s">
        <v>88</v>
      </c>
      <c r="D30" s="451" t="s">
        <v>142</v>
      </c>
      <c r="E30" s="421"/>
      <c r="F30" s="421"/>
      <c r="G30" s="421"/>
      <c r="H30" s="422"/>
    </row>
    <row r="31" spans="1:10" x14ac:dyDescent="0.2">
      <c r="A31" s="448"/>
      <c r="B31" s="448"/>
      <c r="C31" s="448" t="s">
        <v>559</v>
      </c>
      <c r="D31" s="451"/>
      <c r="E31" s="421"/>
      <c r="F31" s="421"/>
      <c r="G31" s="421"/>
      <c r="H31" s="422"/>
    </row>
    <row r="32" spans="1:10" x14ac:dyDescent="0.2">
      <c r="A32" s="472"/>
      <c r="B32" s="448" t="s">
        <v>161</v>
      </c>
      <c r="C32" s="448"/>
      <c r="D32" s="451" t="s">
        <v>162</v>
      </c>
      <c r="E32" s="380"/>
      <c r="F32" s="380"/>
      <c r="G32" s="380"/>
      <c r="H32" s="381"/>
    </row>
    <row r="33" spans="1:32" x14ac:dyDescent="0.2">
      <c r="A33" s="448"/>
      <c r="B33" s="448"/>
      <c r="C33" s="448" t="s">
        <v>78</v>
      </c>
      <c r="D33" s="451" t="s">
        <v>79</v>
      </c>
      <c r="E33" s="421"/>
      <c r="F33" s="421"/>
      <c r="G33" s="421"/>
      <c r="H33" s="422"/>
    </row>
    <row r="34" spans="1:32" x14ac:dyDescent="0.2">
      <c r="A34" s="448"/>
      <c r="B34" s="448"/>
      <c r="C34" s="448" t="s">
        <v>80</v>
      </c>
      <c r="D34" s="451" t="s">
        <v>81</v>
      </c>
      <c r="E34" s="421"/>
      <c r="F34" s="421"/>
      <c r="G34" s="421"/>
      <c r="H34" s="422"/>
    </row>
    <row r="35" spans="1:32" ht="15" x14ac:dyDescent="0.25">
      <c r="A35" s="448"/>
      <c r="B35" s="448"/>
      <c r="C35" s="448" t="s">
        <v>141</v>
      </c>
      <c r="D35" s="451"/>
      <c r="E35" s="421"/>
      <c r="F35" s="421"/>
      <c r="G35" s="421"/>
      <c r="H35" s="422"/>
      <c r="Y35" s="50"/>
      <c r="Z35" s="791"/>
      <c r="AA35" s="45"/>
      <c r="AB35" s="792"/>
      <c r="AC35" s="793"/>
      <c r="AD35" s="793"/>
      <c r="AE35" s="793"/>
      <c r="AF35" s="793"/>
    </row>
    <row r="36" spans="1:32" x14ac:dyDescent="0.2">
      <c r="A36" s="448"/>
      <c r="B36" s="448"/>
      <c r="C36" s="448" t="s">
        <v>84</v>
      </c>
      <c r="D36" s="451" t="s">
        <v>85</v>
      </c>
      <c r="E36" s="421"/>
      <c r="F36" s="421"/>
      <c r="G36" s="421"/>
      <c r="H36" s="422"/>
      <c r="Y36" s="21"/>
      <c r="Z36" s="21"/>
      <c r="AA36" s="21"/>
      <c r="AC36" s="385"/>
      <c r="AD36" s="385"/>
      <c r="AE36" s="385"/>
      <c r="AF36" s="385"/>
    </row>
    <row r="37" spans="1:32" x14ac:dyDescent="0.2">
      <c r="A37" s="448"/>
      <c r="B37" s="448"/>
      <c r="C37" s="448" t="s">
        <v>88</v>
      </c>
      <c r="D37" s="451" t="s">
        <v>142</v>
      </c>
      <c r="E37" s="421"/>
      <c r="F37" s="421"/>
      <c r="G37" s="421"/>
      <c r="H37" s="422"/>
      <c r="Y37" s="21"/>
      <c r="Z37" s="21"/>
      <c r="AA37" s="21"/>
      <c r="AC37" s="385"/>
      <c r="AD37" s="385"/>
      <c r="AE37" s="385"/>
      <c r="AF37" s="385"/>
    </row>
    <row r="38" spans="1:32" x14ac:dyDescent="0.2">
      <c r="A38" s="448"/>
      <c r="B38" s="448"/>
      <c r="C38" s="448" t="s">
        <v>559</v>
      </c>
      <c r="D38" s="451"/>
      <c r="E38" s="421"/>
      <c r="F38" s="421"/>
      <c r="G38" s="421"/>
      <c r="H38" s="422"/>
      <c r="Y38" s="21"/>
      <c r="Z38" s="21"/>
      <c r="AA38" s="21"/>
      <c r="AC38" s="385"/>
      <c r="AD38" s="385"/>
      <c r="AE38" s="385"/>
      <c r="AF38" s="385"/>
    </row>
    <row r="39" spans="1:32" ht="18.75" customHeight="1" thickBot="1" x14ac:dyDescent="0.3">
      <c r="A39" s="491" t="s">
        <v>185</v>
      </c>
      <c r="B39" s="492"/>
      <c r="C39" s="492"/>
      <c r="D39" s="493"/>
      <c r="E39" s="579">
        <f>SUM(E11:E38)</f>
        <v>0</v>
      </c>
      <c r="F39" s="579">
        <f>SUM(F11:F38)</f>
        <v>86750</v>
      </c>
      <c r="G39" s="579">
        <f>SUM(G11:G38)</f>
        <v>632696</v>
      </c>
      <c r="H39" s="579">
        <f>SUM(H11:H38)</f>
        <v>632696</v>
      </c>
      <c r="Y39" s="21"/>
      <c r="Z39" s="21"/>
      <c r="AA39" s="21"/>
      <c r="AC39" s="385"/>
      <c r="AD39" s="385"/>
      <c r="AE39" s="385"/>
      <c r="AF39" s="385"/>
    </row>
    <row r="40" spans="1:32" ht="18.75" customHeight="1" thickTop="1" x14ac:dyDescent="0.25">
      <c r="A40" s="794" t="s">
        <v>870</v>
      </c>
      <c r="B40" s="794"/>
      <c r="C40" s="795" t="s">
        <v>875</v>
      </c>
      <c r="D40" s="796"/>
      <c r="E40" s="375"/>
      <c r="F40" s="375"/>
      <c r="G40" s="375"/>
      <c r="H40" s="376"/>
      <c r="J40" s="8" t="s">
        <v>871</v>
      </c>
      <c r="Y40" s="21"/>
      <c r="Z40" s="21"/>
      <c r="AA40" s="21"/>
      <c r="AC40" s="385"/>
      <c r="AD40" s="385"/>
      <c r="AE40" s="385"/>
      <c r="AF40" s="385"/>
    </row>
    <row r="41" spans="1:32" x14ac:dyDescent="0.2">
      <c r="A41" s="472"/>
      <c r="B41" s="448" t="s">
        <v>178</v>
      </c>
      <c r="C41" s="448"/>
      <c r="D41" s="451" t="s">
        <v>179</v>
      </c>
      <c r="E41" s="384"/>
      <c r="F41" s="380"/>
      <c r="G41" s="380"/>
      <c r="H41" s="381"/>
      <c r="Y41" s="21"/>
      <c r="Z41" s="21"/>
      <c r="AA41" s="21"/>
      <c r="AC41" s="385"/>
      <c r="AD41" s="385"/>
      <c r="AE41" s="385"/>
      <c r="AF41" s="385"/>
    </row>
    <row r="42" spans="1:32" x14ac:dyDescent="0.2">
      <c r="A42" s="448"/>
      <c r="B42" s="448"/>
      <c r="C42" s="448" t="s">
        <v>78</v>
      </c>
      <c r="D42" s="451" t="s">
        <v>79</v>
      </c>
      <c r="E42" s="421"/>
      <c r="F42" s="421"/>
      <c r="G42" s="421"/>
      <c r="H42" s="422"/>
      <c r="Y42" s="21"/>
      <c r="Z42" s="21"/>
      <c r="AA42" s="21"/>
      <c r="AC42" s="385"/>
      <c r="AD42" s="385"/>
      <c r="AE42" s="385"/>
      <c r="AF42" s="385"/>
    </row>
    <row r="43" spans="1:32" ht="15" x14ac:dyDescent="0.25">
      <c r="A43" s="448"/>
      <c r="B43" s="448"/>
      <c r="C43" s="448" t="s">
        <v>80</v>
      </c>
      <c r="D43" s="451" t="s">
        <v>81</v>
      </c>
      <c r="E43" s="421"/>
      <c r="F43" s="421"/>
      <c r="G43" s="421"/>
      <c r="H43" s="422"/>
      <c r="Y43" s="21"/>
      <c r="Z43" s="477"/>
      <c r="AA43" s="21"/>
      <c r="AC43" s="385"/>
      <c r="AD43" s="385"/>
      <c r="AE43" s="385"/>
      <c r="AF43" s="385"/>
    </row>
    <row r="44" spans="1:32" x14ac:dyDescent="0.2">
      <c r="A44" s="448"/>
      <c r="B44" s="448"/>
      <c r="C44" s="448" t="s">
        <v>141</v>
      </c>
      <c r="D44" s="451"/>
      <c r="E44" s="421"/>
      <c r="F44" s="421"/>
      <c r="G44" s="421"/>
      <c r="H44" s="422"/>
    </row>
    <row r="45" spans="1:32" x14ac:dyDescent="0.2">
      <c r="A45" s="448"/>
      <c r="B45" s="448"/>
      <c r="C45" s="448" t="s">
        <v>84</v>
      </c>
      <c r="D45" s="451" t="s">
        <v>85</v>
      </c>
      <c r="E45" s="421"/>
      <c r="F45" s="421"/>
      <c r="G45" s="421"/>
      <c r="H45" s="422"/>
    </row>
    <row r="46" spans="1:32" x14ac:dyDescent="0.2">
      <c r="A46" s="448"/>
      <c r="B46" s="448"/>
      <c r="C46" s="448" t="s">
        <v>88</v>
      </c>
      <c r="D46" s="451" t="s">
        <v>142</v>
      </c>
      <c r="E46" s="421"/>
      <c r="F46" s="421"/>
      <c r="G46" s="421"/>
      <c r="H46" s="422"/>
    </row>
    <row r="47" spans="1:32" x14ac:dyDescent="0.2">
      <c r="A47" s="448"/>
      <c r="B47" s="448"/>
      <c r="C47" s="448" t="s">
        <v>559</v>
      </c>
      <c r="D47" s="451"/>
      <c r="E47" s="421"/>
      <c r="F47" s="421"/>
      <c r="G47" s="421"/>
      <c r="H47" s="422"/>
    </row>
    <row r="48" spans="1:32" x14ac:dyDescent="0.2">
      <c r="A48" s="448"/>
      <c r="B48" s="448" t="s">
        <v>433</v>
      </c>
      <c r="C48" s="448"/>
      <c r="D48" s="451" t="s">
        <v>435</v>
      </c>
      <c r="E48" s="380"/>
      <c r="F48" s="380"/>
      <c r="G48" s="380"/>
      <c r="H48" s="381"/>
    </row>
    <row r="49" spans="1:8" x14ac:dyDescent="0.2">
      <c r="A49" s="448"/>
      <c r="B49" s="448"/>
      <c r="C49" s="448" t="s">
        <v>78</v>
      </c>
      <c r="D49" s="451" t="s">
        <v>79</v>
      </c>
      <c r="E49" s="421"/>
      <c r="F49" s="421"/>
      <c r="G49" s="421"/>
      <c r="H49" s="422"/>
    </row>
    <row r="50" spans="1:8" x14ac:dyDescent="0.2">
      <c r="A50" s="448"/>
      <c r="B50" s="448"/>
      <c r="C50" s="448" t="s">
        <v>80</v>
      </c>
      <c r="D50" s="451" t="s">
        <v>81</v>
      </c>
      <c r="E50" s="421"/>
      <c r="F50" s="421"/>
      <c r="G50" s="421"/>
      <c r="H50" s="422"/>
    </row>
    <row r="51" spans="1:8" x14ac:dyDescent="0.2">
      <c r="A51" s="448"/>
      <c r="B51" s="448"/>
      <c r="C51" s="448" t="s">
        <v>141</v>
      </c>
      <c r="D51" s="451"/>
      <c r="E51" s="421"/>
      <c r="F51" s="421"/>
      <c r="G51" s="421"/>
      <c r="H51" s="422"/>
    </row>
    <row r="52" spans="1:8" x14ac:dyDescent="0.2">
      <c r="A52" s="448"/>
      <c r="B52" s="448"/>
      <c r="C52" s="448" t="s">
        <v>84</v>
      </c>
      <c r="D52" s="451" t="s">
        <v>85</v>
      </c>
      <c r="E52" s="421"/>
      <c r="F52" s="421"/>
      <c r="G52" s="421"/>
      <c r="H52" s="422"/>
    </row>
    <row r="53" spans="1:8" x14ac:dyDescent="0.2">
      <c r="A53" s="448"/>
      <c r="B53" s="448"/>
      <c r="C53" s="448" t="s">
        <v>88</v>
      </c>
      <c r="D53" s="451" t="s">
        <v>142</v>
      </c>
      <c r="E53" s="421"/>
      <c r="F53" s="421"/>
      <c r="G53" s="421"/>
      <c r="H53" s="422"/>
    </row>
    <row r="54" spans="1:8" x14ac:dyDescent="0.2">
      <c r="A54" s="448"/>
      <c r="B54" s="448"/>
      <c r="C54" s="448" t="s">
        <v>559</v>
      </c>
      <c r="D54" s="451"/>
      <c r="E54" s="421"/>
      <c r="F54" s="421"/>
      <c r="G54" s="421"/>
      <c r="H54" s="422"/>
    </row>
    <row r="55" spans="1:8" x14ac:dyDescent="0.2">
      <c r="A55" s="448"/>
      <c r="B55" s="448" t="s">
        <v>168</v>
      </c>
      <c r="C55" s="448"/>
      <c r="D55" s="451" t="s">
        <v>169</v>
      </c>
      <c r="E55" s="380"/>
      <c r="F55" s="380"/>
      <c r="G55" s="380"/>
      <c r="H55" s="381"/>
    </row>
    <row r="56" spans="1:8" x14ac:dyDescent="0.2">
      <c r="A56" s="448"/>
      <c r="B56" s="448"/>
      <c r="C56" s="448" t="s">
        <v>78</v>
      </c>
      <c r="D56" s="451" t="s">
        <v>79</v>
      </c>
      <c r="E56" s="421"/>
      <c r="F56" s="421"/>
      <c r="G56" s="421"/>
      <c r="H56" s="422"/>
    </row>
    <row r="57" spans="1:8" x14ac:dyDescent="0.2">
      <c r="A57" s="448"/>
      <c r="B57" s="448"/>
      <c r="C57" s="448" t="s">
        <v>80</v>
      </c>
      <c r="D57" s="451" t="s">
        <v>81</v>
      </c>
      <c r="E57" s="421"/>
      <c r="F57" s="421"/>
      <c r="G57" s="421"/>
      <c r="H57" s="422"/>
    </row>
    <row r="58" spans="1:8" x14ac:dyDescent="0.2">
      <c r="A58" s="448"/>
      <c r="B58" s="448"/>
      <c r="C58" s="448" t="s">
        <v>141</v>
      </c>
      <c r="D58" s="451"/>
      <c r="E58" s="421"/>
      <c r="F58" s="421"/>
      <c r="G58" s="421"/>
      <c r="H58" s="422"/>
    </row>
    <row r="59" spans="1:8" x14ac:dyDescent="0.2">
      <c r="A59" s="448"/>
      <c r="B59" s="448"/>
      <c r="C59" s="448" t="s">
        <v>84</v>
      </c>
      <c r="D59" s="451" t="s">
        <v>85</v>
      </c>
      <c r="E59" s="421"/>
      <c r="F59" s="421"/>
      <c r="G59" s="421"/>
      <c r="H59" s="422"/>
    </row>
    <row r="60" spans="1:8" x14ac:dyDescent="0.2">
      <c r="A60" s="448"/>
      <c r="B60" s="448"/>
      <c r="C60" s="448" t="s">
        <v>88</v>
      </c>
      <c r="D60" s="451" t="s">
        <v>142</v>
      </c>
      <c r="E60" s="421"/>
      <c r="F60" s="421"/>
      <c r="G60" s="421"/>
      <c r="H60" s="422"/>
    </row>
    <row r="61" spans="1:8" x14ac:dyDescent="0.2">
      <c r="A61" s="448"/>
      <c r="B61" s="448"/>
      <c r="C61" s="448" t="s">
        <v>559</v>
      </c>
      <c r="D61" s="451"/>
      <c r="E61" s="421"/>
      <c r="F61" s="421"/>
      <c r="G61" s="421"/>
      <c r="H61" s="422"/>
    </row>
    <row r="62" spans="1:8" x14ac:dyDescent="0.2">
      <c r="A62" s="472"/>
      <c r="B62" s="448" t="s">
        <v>161</v>
      </c>
      <c r="C62" s="448"/>
      <c r="D62" s="451" t="s">
        <v>162</v>
      </c>
      <c r="E62" s="377"/>
      <c r="F62" s="378"/>
      <c r="G62" s="378"/>
      <c r="H62" s="379"/>
    </row>
    <row r="63" spans="1:8" x14ac:dyDescent="0.2">
      <c r="A63" s="448"/>
      <c r="B63" s="448"/>
      <c r="C63" s="448" t="s">
        <v>78</v>
      </c>
      <c r="D63" s="451" t="s">
        <v>79</v>
      </c>
      <c r="E63" s="421"/>
      <c r="F63" s="421"/>
      <c r="G63" s="421"/>
      <c r="H63" s="422"/>
    </row>
    <row r="64" spans="1:8" x14ac:dyDescent="0.2">
      <c r="A64" s="448"/>
      <c r="B64" s="448"/>
      <c r="C64" s="448" t="s">
        <v>80</v>
      </c>
      <c r="D64" s="451" t="s">
        <v>81</v>
      </c>
      <c r="E64" s="421"/>
      <c r="F64" s="421"/>
      <c r="G64" s="421"/>
      <c r="H64" s="422"/>
    </row>
    <row r="65" spans="1:8" x14ac:dyDescent="0.2">
      <c r="A65" s="448"/>
      <c r="B65" s="448"/>
      <c r="C65" s="448" t="s">
        <v>141</v>
      </c>
      <c r="D65" s="451"/>
      <c r="E65" s="421"/>
      <c r="F65" s="421"/>
      <c r="G65" s="421"/>
      <c r="H65" s="422"/>
    </row>
    <row r="66" spans="1:8" x14ac:dyDescent="0.2">
      <c r="A66" s="448"/>
      <c r="B66" s="448"/>
      <c r="C66" s="448" t="s">
        <v>84</v>
      </c>
      <c r="D66" s="451" t="s">
        <v>85</v>
      </c>
      <c r="E66" s="421"/>
      <c r="F66" s="421"/>
      <c r="G66" s="421"/>
      <c r="H66" s="422"/>
    </row>
    <row r="67" spans="1:8" x14ac:dyDescent="0.2">
      <c r="A67" s="448"/>
      <c r="B67" s="448"/>
      <c r="C67" s="448" t="s">
        <v>88</v>
      </c>
      <c r="D67" s="451" t="s">
        <v>142</v>
      </c>
      <c r="E67" s="421"/>
      <c r="F67" s="421"/>
      <c r="G67" s="421"/>
      <c r="H67" s="422"/>
    </row>
    <row r="68" spans="1:8" x14ac:dyDescent="0.2">
      <c r="A68" s="448"/>
      <c r="B68" s="448"/>
      <c r="C68" s="448" t="s">
        <v>559</v>
      </c>
      <c r="D68" s="451"/>
      <c r="E68" s="421"/>
      <c r="F68" s="421"/>
      <c r="G68" s="421"/>
      <c r="H68" s="422"/>
    </row>
    <row r="69" spans="1:8" ht="21" customHeight="1" thickBot="1" x14ac:dyDescent="0.3">
      <c r="A69" s="491" t="s">
        <v>874</v>
      </c>
      <c r="B69" s="492"/>
      <c r="C69" s="492"/>
      <c r="D69" s="493"/>
      <c r="E69" s="580">
        <f>SUM(E41:E68)</f>
        <v>0</v>
      </c>
      <c r="F69" s="580">
        <f>SUM(F41:F68)</f>
        <v>0</v>
      </c>
      <c r="G69" s="580">
        <f>SUM(G41:G68)</f>
        <v>0</v>
      </c>
      <c r="H69" s="580">
        <f>SUM(H41:H68)</f>
        <v>0</v>
      </c>
    </row>
    <row r="70" spans="1:8" ht="21" customHeight="1" thickTop="1" x14ac:dyDescent="0.25">
      <c r="A70" s="477"/>
    </row>
    <row r="71" spans="1:8" ht="21" customHeight="1" x14ac:dyDescent="0.2">
      <c r="A71" s="8"/>
      <c r="B71" s="8"/>
      <c r="C71" s="8"/>
    </row>
    <row r="72" spans="1:8" x14ac:dyDescent="0.2">
      <c r="A72" s="8"/>
      <c r="B72" s="8"/>
      <c r="C72" s="8"/>
    </row>
    <row r="73" spans="1:8" x14ac:dyDescent="0.2">
      <c r="A73" s="8"/>
      <c r="B73" s="8"/>
      <c r="C73" s="8"/>
    </row>
    <row r="74" spans="1:8" ht="18.75" customHeight="1" x14ac:dyDescent="0.2">
      <c r="H74" s="7" t="s">
        <v>426</v>
      </c>
    </row>
    <row r="75" spans="1:8" x14ac:dyDescent="0.2">
      <c r="G75" s="1"/>
      <c r="H75" s="183" t="s">
        <v>640</v>
      </c>
    </row>
  </sheetData>
  <sheetProtection algorithmName="SHA-512" hashValue="ZPq9KX5Q4aeSLGz97JN1fL9HPHXKdGYU10b2Nk37/Xv0nInneuRHFfmsdYCOgC9HduUwZ6PcAsnvDTPHy1/qYQ==" saltValue="jP5+WMMg7JPUZGkbyScpC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J77"/>
  <sheetViews>
    <sheetView tabSelected="1" zoomScale="75" zoomScaleNormal="75" workbookViewId="0">
      <selection activeCell="E22" sqref="E22"/>
    </sheetView>
  </sheetViews>
  <sheetFormatPr defaultColWidth="9.140625" defaultRowHeight="14.25" x14ac:dyDescent="0.2"/>
  <cols>
    <col min="1" max="1" width="1.7109375" style="21" customWidth="1"/>
    <col min="2" max="2" width="2.5703125" style="21" customWidth="1"/>
    <col min="3" max="3" width="4.42578125" style="21" customWidth="1"/>
    <col min="4" max="4" width="33"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8.75" customHeight="1" x14ac:dyDescent="0.25">
      <c r="A10" s="765" t="s">
        <v>80</v>
      </c>
      <c r="B10" s="765"/>
      <c r="C10" s="766" t="s">
        <v>186</v>
      </c>
      <c r="D10" s="788"/>
      <c r="E10" s="375"/>
      <c r="F10" s="375"/>
      <c r="G10" s="375"/>
      <c r="H10" s="376"/>
      <c r="J10" s="8" t="s">
        <v>869</v>
      </c>
    </row>
    <row r="11" spans="1:10" x14ac:dyDescent="0.2">
      <c r="A11" s="448"/>
      <c r="B11" s="448" t="s">
        <v>178</v>
      </c>
      <c r="C11" s="448"/>
      <c r="D11" s="451" t="s">
        <v>179</v>
      </c>
      <c r="E11" s="380"/>
      <c r="F11" s="380"/>
      <c r="G11" s="380"/>
      <c r="H11" s="381"/>
    </row>
    <row r="12" spans="1:10" x14ac:dyDescent="0.2">
      <c r="A12" s="448"/>
      <c r="B12" s="448"/>
      <c r="C12" s="448" t="s">
        <v>78</v>
      </c>
      <c r="D12" s="451" t="s">
        <v>79</v>
      </c>
      <c r="E12" s="421"/>
      <c r="F12" s="421"/>
      <c r="G12" s="421">
        <v>22500</v>
      </c>
      <c r="H12" s="422">
        <v>22500</v>
      </c>
    </row>
    <row r="13" spans="1:10" x14ac:dyDescent="0.2">
      <c r="A13" s="448"/>
      <c r="B13" s="448"/>
      <c r="C13" s="448" t="s">
        <v>80</v>
      </c>
      <c r="D13" s="451" t="s">
        <v>81</v>
      </c>
      <c r="E13" s="421"/>
      <c r="F13" s="421"/>
      <c r="G13" s="421">
        <v>3250</v>
      </c>
      <c r="H13" s="422">
        <v>3250</v>
      </c>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10" x14ac:dyDescent="0.2">
      <c r="A17" s="448"/>
      <c r="B17" s="448"/>
      <c r="C17" s="448" t="s">
        <v>559</v>
      </c>
      <c r="D17" s="451"/>
      <c r="E17" s="421"/>
      <c r="F17" s="421"/>
      <c r="G17" s="421"/>
      <c r="H17" s="422"/>
    </row>
    <row r="18" spans="1:10" ht="15.75" x14ac:dyDescent="0.2">
      <c r="A18" s="448"/>
      <c r="B18" s="448" t="s">
        <v>433</v>
      </c>
      <c r="C18" s="448"/>
      <c r="D18" s="451" t="s">
        <v>435</v>
      </c>
      <c r="E18" s="380"/>
      <c r="F18" s="380"/>
      <c r="G18" s="380"/>
      <c r="H18" s="381"/>
      <c r="J18" s="789" t="s">
        <v>969</v>
      </c>
    </row>
    <row r="19" spans="1:10" x14ac:dyDescent="0.2">
      <c r="A19" s="448"/>
      <c r="B19" s="448"/>
      <c r="C19" s="448" t="s">
        <v>78</v>
      </c>
      <c r="D19" s="451" t="s">
        <v>79</v>
      </c>
      <c r="E19" s="421"/>
      <c r="F19" s="421"/>
      <c r="G19" s="421"/>
      <c r="H19" s="422"/>
    </row>
    <row r="20" spans="1:10" x14ac:dyDescent="0.2">
      <c r="A20" s="448"/>
      <c r="B20" s="448"/>
      <c r="C20" s="448" t="s">
        <v>80</v>
      </c>
      <c r="D20" s="451" t="s">
        <v>81</v>
      </c>
      <c r="E20" s="421"/>
      <c r="F20" s="421"/>
      <c r="G20" s="421"/>
      <c r="H20" s="422"/>
    </row>
    <row r="21" spans="1:10" x14ac:dyDescent="0.2">
      <c r="A21" s="448"/>
      <c r="B21" s="448"/>
      <c r="C21" s="448" t="s">
        <v>141</v>
      </c>
      <c r="D21" s="451"/>
      <c r="E21" s="421"/>
      <c r="F21" s="421"/>
      <c r="G21" s="421">
        <v>68000</v>
      </c>
      <c r="H21" s="422">
        <v>68000</v>
      </c>
    </row>
    <row r="22" spans="1:10" x14ac:dyDescent="0.2">
      <c r="A22" s="448"/>
      <c r="B22" s="448"/>
      <c r="C22" s="448" t="s">
        <v>84</v>
      </c>
      <c r="D22" s="451" t="s">
        <v>85</v>
      </c>
      <c r="E22" s="421"/>
      <c r="F22" s="421"/>
      <c r="G22" s="421"/>
      <c r="H22" s="422"/>
    </row>
    <row r="23" spans="1:10" x14ac:dyDescent="0.2">
      <c r="A23" s="448"/>
      <c r="B23" s="448"/>
      <c r="C23" s="448" t="s">
        <v>88</v>
      </c>
      <c r="D23" s="451" t="s">
        <v>142</v>
      </c>
      <c r="E23" s="421"/>
      <c r="F23" s="421"/>
      <c r="G23" s="421"/>
      <c r="H23" s="422"/>
    </row>
    <row r="24" spans="1:10" x14ac:dyDescent="0.2">
      <c r="A24" s="448"/>
      <c r="B24" s="448"/>
      <c r="C24" s="448" t="s">
        <v>559</v>
      </c>
      <c r="D24" s="451"/>
      <c r="E24" s="421"/>
      <c r="F24" s="421"/>
      <c r="G24" s="421"/>
      <c r="H24" s="422"/>
    </row>
    <row r="25" spans="1:10" ht="15.75" x14ac:dyDescent="0.25">
      <c r="A25" s="448"/>
      <c r="B25" s="448" t="s">
        <v>168</v>
      </c>
      <c r="C25" s="448"/>
      <c r="D25" s="451" t="s">
        <v>169</v>
      </c>
      <c r="E25" s="380"/>
      <c r="F25" s="380"/>
      <c r="G25" s="380"/>
      <c r="H25" s="381"/>
      <c r="J25" s="790" t="s">
        <v>970</v>
      </c>
    </row>
    <row r="26" spans="1:10" x14ac:dyDescent="0.2">
      <c r="A26" s="448"/>
      <c r="B26" s="448"/>
      <c r="C26" s="448" t="s">
        <v>78</v>
      </c>
      <c r="D26" s="451" t="s">
        <v>79</v>
      </c>
      <c r="E26" s="421"/>
      <c r="F26" s="421"/>
      <c r="G26" s="421"/>
      <c r="H26" s="422"/>
    </row>
    <row r="27" spans="1:10" x14ac:dyDescent="0.2">
      <c r="A27" s="448"/>
      <c r="B27" s="448"/>
      <c r="C27" s="448" t="s">
        <v>80</v>
      </c>
      <c r="D27" s="451" t="s">
        <v>81</v>
      </c>
      <c r="E27" s="421"/>
      <c r="F27" s="421"/>
      <c r="G27" s="421"/>
      <c r="H27" s="422"/>
    </row>
    <row r="28" spans="1:10" x14ac:dyDescent="0.2">
      <c r="A28" s="448"/>
      <c r="B28" s="448"/>
      <c r="C28" s="448" t="s">
        <v>141</v>
      </c>
      <c r="D28" s="451"/>
      <c r="E28" s="421"/>
      <c r="F28" s="421"/>
      <c r="G28" s="421"/>
      <c r="H28" s="422"/>
    </row>
    <row r="29" spans="1:10" x14ac:dyDescent="0.2">
      <c r="A29" s="448"/>
      <c r="B29" s="448"/>
      <c r="C29" s="448" t="s">
        <v>84</v>
      </c>
      <c r="D29" s="451" t="s">
        <v>85</v>
      </c>
      <c r="E29" s="421"/>
      <c r="F29" s="421"/>
      <c r="G29" s="421"/>
      <c r="H29" s="422"/>
    </row>
    <row r="30" spans="1:10" x14ac:dyDescent="0.2">
      <c r="A30" s="448"/>
      <c r="B30" s="448"/>
      <c r="C30" s="448" t="s">
        <v>88</v>
      </c>
      <c r="D30" s="451" t="s">
        <v>142</v>
      </c>
      <c r="E30" s="421"/>
      <c r="F30" s="421"/>
      <c r="G30" s="421"/>
      <c r="H30" s="422"/>
    </row>
    <row r="31" spans="1:10" x14ac:dyDescent="0.2">
      <c r="A31" s="448"/>
      <c r="B31" s="448"/>
      <c r="C31" s="448" t="s">
        <v>559</v>
      </c>
      <c r="D31" s="451"/>
      <c r="E31" s="421"/>
      <c r="F31" s="421"/>
      <c r="G31" s="421"/>
      <c r="H31" s="422"/>
    </row>
    <row r="32" spans="1:10" x14ac:dyDescent="0.2">
      <c r="A32" s="472"/>
      <c r="B32" s="448" t="s">
        <v>161</v>
      </c>
      <c r="C32" s="448"/>
      <c r="D32" s="451" t="s">
        <v>162</v>
      </c>
      <c r="E32" s="380"/>
      <c r="F32" s="380"/>
      <c r="G32" s="380"/>
      <c r="H32" s="381"/>
    </row>
    <row r="33" spans="1:10" x14ac:dyDescent="0.2">
      <c r="A33" s="448"/>
      <c r="B33" s="448"/>
      <c r="C33" s="448" t="s">
        <v>78</v>
      </c>
      <c r="D33" s="451" t="s">
        <v>79</v>
      </c>
      <c r="E33" s="421"/>
      <c r="F33" s="421"/>
      <c r="G33" s="421"/>
      <c r="H33" s="422"/>
    </row>
    <row r="34" spans="1:10" x14ac:dyDescent="0.2">
      <c r="A34" s="448"/>
      <c r="B34" s="448"/>
      <c r="C34" s="448" t="s">
        <v>80</v>
      </c>
      <c r="D34" s="451" t="s">
        <v>81</v>
      </c>
      <c r="E34" s="421"/>
      <c r="F34" s="421"/>
      <c r="G34" s="421"/>
      <c r="H34" s="422"/>
    </row>
    <row r="35" spans="1:10" x14ac:dyDescent="0.2">
      <c r="A35" s="448"/>
      <c r="B35" s="448"/>
      <c r="C35" s="448" t="s">
        <v>141</v>
      </c>
      <c r="D35" s="451"/>
      <c r="E35" s="421"/>
      <c r="F35" s="421"/>
      <c r="G35" s="421"/>
      <c r="H35" s="422"/>
    </row>
    <row r="36" spans="1:10" x14ac:dyDescent="0.2">
      <c r="A36" s="448"/>
      <c r="B36" s="448"/>
      <c r="C36" s="448" t="s">
        <v>84</v>
      </c>
      <c r="D36" s="451" t="s">
        <v>85</v>
      </c>
      <c r="E36" s="421"/>
      <c r="F36" s="421"/>
      <c r="G36" s="421"/>
      <c r="H36" s="422"/>
    </row>
    <row r="37" spans="1:10" x14ac:dyDescent="0.2">
      <c r="A37" s="448"/>
      <c r="B37" s="448"/>
      <c r="C37" s="448" t="s">
        <v>88</v>
      </c>
      <c r="D37" s="451" t="s">
        <v>142</v>
      </c>
      <c r="E37" s="421"/>
      <c r="F37" s="421"/>
      <c r="G37" s="421"/>
      <c r="H37" s="422"/>
    </row>
    <row r="38" spans="1:10" x14ac:dyDescent="0.2">
      <c r="A38" s="448"/>
      <c r="B38" s="448"/>
      <c r="C38" s="448" t="s">
        <v>559</v>
      </c>
      <c r="D38" s="451"/>
      <c r="E38" s="421"/>
      <c r="F38" s="421"/>
      <c r="G38" s="421"/>
      <c r="H38" s="422"/>
    </row>
    <row r="39" spans="1:10" ht="18.75" customHeight="1" thickBot="1" x14ac:dyDescent="0.3">
      <c r="A39" s="491" t="s">
        <v>80</v>
      </c>
      <c r="B39" s="492"/>
      <c r="C39" s="491" t="s">
        <v>873</v>
      </c>
      <c r="D39" s="493"/>
      <c r="E39" s="579">
        <f>SUM(E11:E38)</f>
        <v>0</v>
      </c>
      <c r="F39" s="579">
        <f>SUM(F11:F38)</f>
        <v>0</v>
      </c>
      <c r="G39" s="579">
        <f>SUM(G11:G38)</f>
        <v>93750</v>
      </c>
      <c r="H39" s="579">
        <f>SUM(H11:H38)</f>
        <v>93750</v>
      </c>
    </row>
    <row r="40" spans="1:10" ht="18.75" customHeight="1" thickTop="1" x14ac:dyDescent="0.25">
      <c r="A40" s="765" t="s">
        <v>868</v>
      </c>
      <c r="B40" s="794"/>
      <c r="C40" s="795" t="s">
        <v>872</v>
      </c>
      <c r="D40" s="796"/>
      <c r="E40" s="375"/>
      <c r="F40" s="375"/>
      <c r="G40" s="375"/>
      <c r="H40" s="376"/>
      <c r="J40" s="8" t="s">
        <v>869</v>
      </c>
    </row>
    <row r="41" spans="1:10" x14ac:dyDescent="0.2">
      <c r="A41" s="448"/>
      <c r="B41" s="448" t="s">
        <v>178</v>
      </c>
      <c r="C41" s="448"/>
      <c r="D41" s="451" t="s">
        <v>179</v>
      </c>
      <c r="E41" s="384"/>
      <c r="F41" s="380"/>
      <c r="G41" s="380"/>
      <c r="H41" s="381"/>
    </row>
    <row r="42" spans="1:10" x14ac:dyDescent="0.2">
      <c r="A42" s="448"/>
      <c r="B42" s="448"/>
      <c r="C42" s="448" t="s">
        <v>78</v>
      </c>
      <c r="D42" s="451" t="s">
        <v>79</v>
      </c>
      <c r="E42" s="421"/>
      <c r="F42" s="421"/>
      <c r="G42" s="421"/>
      <c r="H42" s="422"/>
    </row>
    <row r="43" spans="1:10" x14ac:dyDescent="0.2">
      <c r="A43" s="448"/>
      <c r="B43" s="448"/>
      <c r="C43" s="448" t="s">
        <v>80</v>
      </c>
      <c r="D43" s="451" t="s">
        <v>81</v>
      </c>
      <c r="E43" s="421"/>
      <c r="F43" s="421"/>
      <c r="G43" s="421"/>
      <c r="H43" s="422"/>
    </row>
    <row r="44" spans="1:10" x14ac:dyDescent="0.2">
      <c r="A44" s="448"/>
      <c r="B44" s="448"/>
      <c r="C44" s="448" t="s">
        <v>141</v>
      </c>
      <c r="D44" s="451"/>
      <c r="E44" s="421"/>
      <c r="F44" s="421"/>
      <c r="G44" s="421"/>
      <c r="H44" s="422"/>
    </row>
    <row r="45" spans="1:10" x14ac:dyDescent="0.2">
      <c r="A45" s="448"/>
      <c r="B45" s="448"/>
      <c r="C45" s="448" t="s">
        <v>84</v>
      </c>
      <c r="D45" s="451" t="s">
        <v>85</v>
      </c>
      <c r="E45" s="421"/>
      <c r="F45" s="421"/>
      <c r="G45" s="421"/>
      <c r="H45" s="422"/>
    </row>
    <row r="46" spans="1:10" x14ac:dyDescent="0.2">
      <c r="A46" s="448"/>
      <c r="B46" s="448"/>
      <c r="C46" s="448" t="s">
        <v>88</v>
      </c>
      <c r="D46" s="451" t="s">
        <v>142</v>
      </c>
      <c r="E46" s="421"/>
      <c r="F46" s="421"/>
      <c r="G46" s="421"/>
      <c r="H46" s="422"/>
    </row>
    <row r="47" spans="1:10" x14ac:dyDescent="0.2">
      <c r="A47" s="448"/>
      <c r="B47" s="448"/>
      <c r="C47" s="448" t="s">
        <v>559</v>
      </c>
      <c r="D47" s="451"/>
      <c r="E47" s="421"/>
      <c r="F47" s="421"/>
      <c r="G47" s="421"/>
      <c r="H47" s="422"/>
    </row>
    <row r="48" spans="1:10" x14ac:dyDescent="0.2">
      <c r="A48" s="448"/>
      <c r="B48" s="448" t="s">
        <v>433</v>
      </c>
      <c r="C48" s="448"/>
      <c r="D48" s="451" t="s">
        <v>435</v>
      </c>
      <c r="E48" s="380"/>
      <c r="F48" s="380"/>
      <c r="G48" s="380"/>
      <c r="H48" s="381"/>
    </row>
    <row r="49" spans="1:8" x14ac:dyDescent="0.2">
      <c r="A49" s="448"/>
      <c r="B49" s="448"/>
      <c r="C49" s="448" t="s">
        <v>78</v>
      </c>
      <c r="D49" s="451" t="s">
        <v>79</v>
      </c>
      <c r="E49" s="421"/>
      <c r="F49" s="421"/>
      <c r="G49" s="421"/>
      <c r="H49" s="422"/>
    </row>
    <row r="50" spans="1:8" x14ac:dyDescent="0.2">
      <c r="A50" s="448"/>
      <c r="B50" s="448"/>
      <c r="C50" s="448" t="s">
        <v>80</v>
      </c>
      <c r="D50" s="451" t="s">
        <v>81</v>
      </c>
      <c r="E50" s="421"/>
      <c r="F50" s="421"/>
      <c r="G50" s="421"/>
      <c r="H50" s="422"/>
    </row>
    <row r="51" spans="1:8" x14ac:dyDescent="0.2">
      <c r="A51" s="448"/>
      <c r="B51" s="448"/>
      <c r="C51" s="448" t="s">
        <v>141</v>
      </c>
      <c r="D51" s="451"/>
      <c r="E51" s="421"/>
      <c r="F51" s="421"/>
      <c r="G51" s="421"/>
      <c r="H51" s="422"/>
    </row>
    <row r="52" spans="1:8" x14ac:dyDescent="0.2">
      <c r="A52" s="448"/>
      <c r="B52" s="448"/>
      <c r="C52" s="448" t="s">
        <v>84</v>
      </c>
      <c r="D52" s="451" t="s">
        <v>85</v>
      </c>
      <c r="E52" s="421"/>
      <c r="F52" s="421"/>
      <c r="G52" s="421"/>
      <c r="H52" s="422"/>
    </row>
    <row r="53" spans="1:8" x14ac:dyDescent="0.2">
      <c r="A53" s="448"/>
      <c r="B53" s="448"/>
      <c r="C53" s="448" t="s">
        <v>88</v>
      </c>
      <c r="D53" s="451" t="s">
        <v>142</v>
      </c>
      <c r="E53" s="421"/>
      <c r="F53" s="421"/>
      <c r="G53" s="421"/>
      <c r="H53" s="422"/>
    </row>
    <row r="54" spans="1:8" x14ac:dyDescent="0.2">
      <c r="A54" s="448"/>
      <c r="B54" s="448"/>
      <c r="C54" s="448" t="s">
        <v>559</v>
      </c>
      <c r="D54" s="451"/>
      <c r="E54" s="421"/>
      <c r="F54" s="421"/>
      <c r="G54" s="421"/>
      <c r="H54" s="422"/>
    </row>
    <row r="55" spans="1:8" x14ac:dyDescent="0.2">
      <c r="A55" s="448"/>
      <c r="B55" s="448" t="s">
        <v>168</v>
      </c>
      <c r="C55" s="448"/>
      <c r="D55" s="451" t="s">
        <v>169</v>
      </c>
      <c r="E55" s="380"/>
      <c r="F55" s="380"/>
      <c r="G55" s="380"/>
      <c r="H55" s="381"/>
    </row>
    <row r="56" spans="1:8" x14ac:dyDescent="0.2">
      <c r="A56" s="448"/>
      <c r="B56" s="448"/>
      <c r="C56" s="448" t="s">
        <v>78</v>
      </c>
      <c r="D56" s="451" t="s">
        <v>79</v>
      </c>
      <c r="E56" s="421"/>
      <c r="F56" s="421"/>
      <c r="G56" s="421"/>
      <c r="H56" s="422"/>
    </row>
    <row r="57" spans="1:8" x14ac:dyDescent="0.2">
      <c r="A57" s="448"/>
      <c r="B57" s="448"/>
      <c r="C57" s="448" t="s">
        <v>80</v>
      </c>
      <c r="D57" s="451" t="s">
        <v>81</v>
      </c>
      <c r="E57" s="421"/>
      <c r="F57" s="421"/>
      <c r="G57" s="421"/>
      <c r="H57" s="422"/>
    </row>
    <row r="58" spans="1:8" x14ac:dyDescent="0.2">
      <c r="A58" s="448"/>
      <c r="B58" s="448"/>
      <c r="C58" s="448" t="s">
        <v>141</v>
      </c>
      <c r="D58" s="451"/>
      <c r="E58" s="421"/>
      <c r="F58" s="421"/>
      <c r="G58" s="421"/>
      <c r="H58" s="422"/>
    </row>
    <row r="59" spans="1:8" x14ac:dyDescent="0.2">
      <c r="A59" s="448"/>
      <c r="B59" s="448"/>
      <c r="C59" s="448" t="s">
        <v>84</v>
      </c>
      <c r="D59" s="451" t="s">
        <v>85</v>
      </c>
      <c r="E59" s="421"/>
      <c r="F59" s="421"/>
      <c r="G59" s="421"/>
      <c r="H59" s="422"/>
    </row>
    <row r="60" spans="1:8" x14ac:dyDescent="0.2">
      <c r="A60" s="448"/>
      <c r="B60" s="448"/>
      <c r="C60" s="448" t="s">
        <v>88</v>
      </c>
      <c r="D60" s="451" t="s">
        <v>142</v>
      </c>
      <c r="E60" s="421"/>
      <c r="F60" s="421"/>
      <c r="G60" s="421"/>
      <c r="H60" s="422"/>
    </row>
    <row r="61" spans="1:8" x14ac:dyDescent="0.2">
      <c r="A61" s="448"/>
      <c r="B61" s="448"/>
      <c r="C61" s="448" t="s">
        <v>559</v>
      </c>
      <c r="D61" s="451"/>
      <c r="E61" s="421"/>
      <c r="F61" s="421"/>
      <c r="G61" s="421"/>
      <c r="H61" s="422"/>
    </row>
    <row r="62" spans="1:8" x14ac:dyDescent="0.2">
      <c r="A62" s="472"/>
      <c r="B62" s="448" t="s">
        <v>161</v>
      </c>
      <c r="C62" s="448"/>
      <c r="D62" s="451" t="s">
        <v>162</v>
      </c>
      <c r="E62" s="377"/>
      <c r="F62" s="378"/>
      <c r="G62" s="378"/>
      <c r="H62" s="379"/>
    </row>
    <row r="63" spans="1:8" x14ac:dyDescent="0.2">
      <c r="A63" s="448"/>
      <c r="B63" s="448"/>
      <c r="C63" s="448" t="s">
        <v>78</v>
      </c>
      <c r="D63" s="451" t="s">
        <v>79</v>
      </c>
      <c r="E63" s="421"/>
      <c r="F63" s="421"/>
      <c r="G63" s="421"/>
      <c r="H63" s="422"/>
    </row>
    <row r="64" spans="1:8" x14ac:dyDescent="0.2">
      <c r="A64" s="448"/>
      <c r="B64" s="448"/>
      <c r="C64" s="448" t="s">
        <v>80</v>
      </c>
      <c r="D64" s="451" t="s">
        <v>81</v>
      </c>
      <c r="E64" s="421"/>
      <c r="F64" s="421"/>
      <c r="G64" s="421"/>
      <c r="H64" s="422"/>
    </row>
    <row r="65" spans="1:8" x14ac:dyDescent="0.2">
      <c r="A65" s="448"/>
      <c r="B65" s="448"/>
      <c r="C65" s="448" t="s">
        <v>141</v>
      </c>
      <c r="D65" s="451"/>
      <c r="E65" s="421"/>
      <c r="F65" s="421"/>
      <c r="G65" s="421"/>
      <c r="H65" s="422"/>
    </row>
    <row r="66" spans="1:8" x14ac:dyDescent="0.2">
      <c r="A66" s="448"/>
      <c r="B66" s="448"/>
      <c r="C66" s="448" t="s">
        <v>84</v>
      </c>
      <c r="D66" s="451" t="s">
        <v>85</v>
      </c>
      <c r="E66" s="421"/>
      <c r="F66" s="421"/>
      <c r="G66" s="421"/>
      <c r="H66" s="422"/>
    </row>
    <row r="67" spans="1:8" x14ac:dyDescent="0.2">
      <c r="A67" s="448"/>
      <c r="B67" s="448"/>
      <c r="C67" s="448" t="s">
        <v>88</v>
      </c>
      <c r="D67" s="451" t="s">
        <v>142</v>
      </c>
      <c r="E67" s="421"/>
      <c r="F67" s="421"/>
      <c r="G67" s="421"/>
      <c r="H67" s="422"/>
    </row>
    <row r="68" spans="1:8" x14ac:dyDescent="0.2">
      <c r="A68" s="448"/>
      <c r="B68" s="448"/>
      <c r="C68" s="448" t="s">
        <v>559</v>
      </c>
      <c r="D68" s="451"/>
      <c r="E68" s="421"/>
      <c r="F68" s="421"/>
      <c r="G68" s="421"/>
      <c r="H68" s="422"/>
    </row>
    <row r="69" spans="1:8" ht="21" customHeight="1" thickBot="1" x14ac:dyDescent="0.3">
      <c r="A69" s="491" t="s">
        <v>876</v>
      </c>
      <c r="B69" s="492"/>
      <c r="C69" s="491"/>
      <c r="D69" s="493"/>
      <c r="E69" s="580">
        <f>SUM(E41:E68)</f>
        <v>0</v>
      </c>
      <c r="F69" s="580">
        <f>SUM(F41:F68)</f>
        <v>0</v>
      </c>
      <c r="G69" s="580">
        <f>SUM(G41:G68)</f>
        <v>0</v>
      </c>
      <c r="H69" s="580">
        <f>SUM(H41:H68)</f>
        <v>0</v>
      </c>
    </row>
    <row r="70" spans="1:8" ht="15" thickTop="1" x14ac:dyDescent="0.2"/>
    <row r="71" spans="1:8" x14ac:dyDescent="0.2">
      <c r="A71" s="8"/>
      <c r="B71" s="8"/>
      <c r="C71" s="8"/>
    </row>
    <row r="72" spans="1:8" x14ac:dyDescent="0.2">
      <c r="A72" s="8"/>
      <c r="B72" s="8"/>
      <c r="C72" s="8"/>
    </row>
    <row r="73" spans="1:8" ht="14.25" customHeight="1" x14ac:dyDescent="0.2">
      <c r="A73" s="8"/>
      <c r="B73" s="8"/>
      <c r="C73" s="8"/>
    </row>
    <row r="74" spans="1:8" ht="15.75" customHeight="1" x14ac:dyDescent="0.2">
      <c r="A74" s="8"/>
      <c r="B74" s="8"/>
      <c r="C74" s="8"/>
    </row>
    <row r="76" spans="1:8" x14ac:dyDescent="0.2">
      <c r="G76" s="1"/>
      <c r="H76" s="7" t="s">
        <v>426</v>
      </c>
    </row>
    <row r="77" spans="1:8" x14ac:dyDescent="0.2">
      <c r="H77" s="183" t="s">
        <v>641</v>
      </c>
    </row>
  </sheetData>
  <sheetProtection algorithmName="SHA-512" hashValue="JiBy9bjbTPE7A8EYTfeqIFPQ+DEBtPQq7wPa5udlkDrb+TcmGoBeFSbYedywfVRsXisiakZYHwrjxUo9PTjHIw==" saltValue="j+9USmVMCWmtE9jBRlQFh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
Last Revised &amp;D</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J77"/>
  <sheetViews>
    <sheetView zoomScale="80" zoomScaleNormal="80" workbookViewId="0">
      <selection activeCell="E12" sqref="E12"/>
    </sheetView>
  </sheetViews>
  <sheetFormatPr defaultColWidth="9.140625" defaultRowHeight="14.25" x14ac:dyDescent="0.2"/>
  <cols>
    <col min="1" max="1" width="1.7109375" style="21" customWidth="1"/>
    <col min="2" max="2" width="2.42578125" style="21" customWidth="1"/>
    <col min="3" max="3" width="4.42578125" style="21" customWidth="1"/>
    <col min="4" max="4" width="33"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5.75" customHeight="1" x14ac:dyDescent="0.25">
      <c r="A10" s="765" t="s">
        <v>560</v>
      </c>
      <c r="B10" s="765"/>
      <c r="C10" s="766" t="s">
        <v>573</v>
      </c>
      <c r="D10" s="788"/>
      <c r="E10" s="375"/>
      <c r="F10" s="375"/>
      <c r="G10" s="375"/>
      <c r="H10" s="376"/>
      <c r="J10" s="8" t="s">
        <v>877</v>
      </c>
    </row>
    <row r="11" spans="1:10" x14ac:dyDescent="0.2">
      <c r="A11" s="448"/>
      <c r="B11" s="448" t="s">
        <v>178</v>
      </c>
      <c r="C11" s="448"/>
      <c r="D11" s="451" t="s">
        <v>179</v>
      </c>
      <c r="E11" s="380"/>
      <c r="F11" s="380"/>
      <c r="G11" s="380"/>
      <c r="H11" s="381"/>
    </row>
    <row r="12" spans="1:10" x14ac:dyDescent="0.2">
      <c r="A12" s="448"/>
      <c r="B12" s="448"/>
      <c r="C12" s="448" t="s">
        <v>78</v>
      </c>
      <c r="D12" s="451" t="s">
        <v>79</v>
      </c>
      <c r="E12" s="421"/>
      <c r="F12" s="421"/>
      <c r="G12" s="421"/>
      <c r="H12" s="422"/>
    </row>
    <row r="13" spans="1:10" x14ac:dyDescent="0.2">
      <c r="A13" s="448"/>
      <c r="B13" s="448"/>
      <c r="C13" s="448" t="s">
        <v>80</v>
      </c>
      <c r="D13" s="451" t="s">
        <v>81</v>
      </c>
      <c r="E13" s="421"/>
      <c r="F13" s="421"/>
      <c r="G13" s="421"/>
      <c r="H13" s="422"/>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10" x14ac:dyDescent="0.2">
      <c r="A17" s="448"/>
      <c r="B17" s="448"/>
      <c r="C17" s="448" t="s">
        <v>559</v>
      </c>
      <c r="D17" s="451"/>
      <c r="E17" s="421"/>
      <c r="F17" s="421"/>
      <c r="G17" s="421"/>
      <c r="H17" s="422"/>
    </row>
    <row r="18" spans="1:10" ht="15.75" x14ac:dyDescent="0.25">
      <c r="A18" s="448"/>
      <c r="B18" s="448" t="s">
        <v>433</v>
      </c>
      <c r="C18" s="448"/>
      <c r="D18" s="451" t="s">
        <v>435</v>
      </c>
      <c r="E18" s="380"/>
      <c r="F18" s="380"/>
      <c r="G18" s="380"/>
      <c r="H18" s="381"/>
      <c r="J18" s="790" t="s">
        <v>969</v>
      </c>
    </row>
    <row r="19" spans="1:10" x14ac:dyDescent="0.2">
      <c r="A19" s="448"/>
      <c r="B19" s="448"/>
      <c r="C19" s="448" t="s">
        <v>78</v>
      </c>
      <c r="D19" s="451" t="s">
        <v>79</v>
      </c>
      <c r="E19" s="421"/>
      <c r="F19" s="421"/>
      <c r="G19" s="421"/>
      <c r="H19" s="422"/>
    </row>
    <row r="20" spans="1:10" x14ac:dyDescent="0.2">
      <c r="A20" s="448"/>
      <c r="B20" s="448"/>
      <c r="C20" s="448" t="s">
        <v>80</v>
      </c>
      <c r="D20" s="451" t="s">
        <v>81</v>
      </c>
      <c r="E20" s="421"/>
      <c r="F20" s="421"/>
      <c r="G20" s="421"/>
      <c r="H20" s="422"/>
    </row>
    <row r="21" spans="1:10" x14ac:dyDescent="0.2">
      <c r="A21" s="448"/>
      <c r="B21" s="448"/>
      <c r="C21" s="448" t="s">
        <v>141</v>
      </c>
      <c r="D21" s="451"/>
      <c r="E21" s="421"/>
      <c r="F21" s="421"/>
      <c r="G21" s="421"/>
      <c r="H21" s="422"/>
    </row>
    <row r="22" spans="1:10" x14ac:dyDescent="0.2">
      <c r="A22" s="448"/>
      <c r="B22" s="448"/>
      <c r="C22" s="448" t="s">
        <v>84</v>
      </c>
      <c r="D22" s="451" t="s">
        <v>85</v>
      </c>
      <c r="E22" s="421"/>
      <c r="F22" s="421"/>
      <c r="G22" s="421"/>
      <c r="H22" s="422"/>
    </row>
    <row r="23" spans="1:10" x14ac:dyDescent="0.2">
      <c r="A23" s="448"/>
      <c r="B23" s="448"/>
      <c r="C23" s="448" t="s">
        <v>88</v>
      </c>
      <c r="D23" s="451" t="s">
        <v>142</v>
      </c>
      <c r="E23" s="421"/>
      <c r="F23" s="421"/>
      <c r="G23" s="421"/>
      <c r="H23" s="422"/>
    </row>
    <row r="24" spans="1:10" x14ac:dyDescent="0.2">
      <c r="A24" s="448"/>
      <c r="B24" s="448"/>
      <c r="C24" s="448" t="s">
        <v>559</v>
      </c>
      <c r="D24" s="451"/>
      <c r="E24" s="421"/>
      <c r="F24" s="421"/>
      <c r="G24" s="421"/>
      <c r="H24" s="422"/>
    </row>
    <row r="25" spans="1:10" ht="15.75" x14ac:dyDescent="0.25">
      <c r="A25" s="448"/>
      <c r="B25" s="448" t="s">
        <v>168</v>
      </c>
      <c r="C25" s="448"/>
      <c r="D25" s="451" t="s">
        <v>169</v>
      </c>
      <c r="E25" s="380"/>
      <c r="F25" s="380"/>
      <c r="G25" s="380"/>
      <c r="H25" s="381"/>
      <c r="J25" s="790" t="s">
        <v>970</v>
      </c>
    </row>
    <row r="26" spans="1:10" x14ac:dyDescent="0.2">
      <c r="A26" s="448"/>
      <c r="B26" s="448"/>
      <c r="C26" s="448" t="s">
        <v>78</v>
      </c>
      <c r="D26" s="451" t="s">
        <v>79</v>
      </c>
      <c r="E26" s="421"/>
      <c r="F26" s="421"/>
      <c r="G26" s="421"/>
      <c r="H26" s="422"/>
    </row>
    <row r="27" spans="1:10" x14ac:dyDescent="0.2">
      <c r="A27" s="448"/>
      <c r="B27" s="448"/>
      <c r="C27" s="448" t="s">
        <v>80</v>
      </c>
      <c r="D27" s="451" t="s">
        <v>81</v>
      </c>
      <c r="E27" s="421"/>
      <c r="F27" s="421"/>
      <c r="G27" s="421"/>
      <c r="H27" s="422"/>
    </row>
    <row r="28" spans="1:10" x14ac:dyDescent="0.2">
      <c r="A28" s="448"/>
      <c r="B28" s="448"/>
      <c r="C28" s="448" t="s">
        <v>141</v>
      </c>
      <c r="D28" s="451"/>
      <c r="E28" s="421"/>
      <c r="F28" s="421"/>
      <c r="G28" s="421"/>
      <c r="H28" s="422"/>
    </row>
    <row r="29" spans="1:10" x14ac:dyDescent="0.2">
      <c r="A29" s="448"/>
      <c r="B29" s="448"/>
      <c r="C29" s="448" t="s">
        <v>84</v>
      </c>
      <c r="D29" s="451" t="s">
        <v>85</v>
      </c>
      <c r="E29" s="421"/>
      <c r="F29" s="421"/>
      <c r="G29" s="421"/>
      <c r="H29" s="422"/>
    </row>
    <row r="30" spans="1:10" x14ac:dyDescent="0.2">
      <c r="A30" s="448"/>
      <c r="B30" s="448"/>
      <c r="C30" s="448" t="s">
        <v>88</v>
      </c>
      <c r="D30" s="451" t="s">
        <v>142</v>
      </c>
      <c r="E30" s="421"/>
      <c r="F30" s="421"/>
      <c r="G30" s="421"/>
      <c r="H30" s="422"/>
    </row>
    <row r="31" spans="1:10" x14ac:dyDescent="0.2">
      <c r="A31" s="448"/>
      <c r="B31" s="448"/>
      <c r="C31" s="448" t="s">
        <v>559</v>
      </c>
      <c r="D31" s="451"/>
      <c r="E31" s="421"/>
      <c r="F31" s="421"/>
      <c r="G31" s="421"/>
      <c r="H31" s="422"/>
    </row>
    <row r="32" spans="1:10" x14ac:dyDescent="0.2">
      <c r="A32" s="472"/>
      <c r="B32" s="448" t="s">
        <v>161</v>
      </c>
      <c r="C32" s="448"/>
      <c r="D32" s="451" t="s">
        <v>162</v>
      </c>
      <c r="E32" s="380"/>
      <c r="F32" s="380"/>
      <c r="G32" s="380"/>
      <c r="H32" s="381"/>
    </row>
    <row r="33" spans="1:10" x14ac:dyDescent="0.2">
      <c r="A33" s="448"/>
      <c r="B33" s="448"/>
      <c r="C33" s="448" t="s">
        <v>78</v>
      </c>
      <c r="D33" s="451" t="s">
        <v>79</v>
      </c>
      <c r="E33" s="421"/>
      <c r="F33" s="421"/>
      <c r="G33" s="421"/>
      <c r="H33" s="422"/>
    </row>
    <row r="34" spans="1:10" x14ac:dyDescent="0.2">
      <c r="A34" s="448"/>
      <c r="B34" s="448"/>
      <c r="C34" s="448" t="s">
        <v>80</v>
      </c>
      <c r="D34" s="451" t="s">
        <v>81</v>
      </c>
      <c r="E34" s="421"/>
      <c r="F34" s="421"/>
      <c r="G34" s="421"/>
      <c r="H34" s="422"/>
    </row>
    <row r="35" spans="1:10" x14ac:dyDescent="0.2">
      <c r="A35" s="448"/>
      <c r="B35" s="448"/>
      <c r="C35" s="448" t="s">
        <v>141</v>
      </c>
      <c r="D35" s="451"/>
      <c r="E35" s="421"/>
      <c r="F35" s="421"/>
      <c r="G35" s="421"/>
      <c r="H35" s="422"/>
    </row>
    <row r="36" spans="1:10" x14ac:dyDescent="0.2">
      <c r="A36" s="448"/>
      <c r="B36" s="448"/>
      <c r="C36" s="448" t="s">
        <v>84</v>
      </c>
      <c r="D36" s="451" t="s">
        <v>85</v>
      </c>
      <c r="E36" s="421"/>
      <c r="F36" s="421"/>
      <c r="G36" s="421"/>
      <c r="H36" s="422"/>
    </row>
    <row r="37" spans="1:10" x14ac:dyDescent="0.2">
      <c r="A37" s="448"/>
      <c r="B37" s="448"/>
      <c r="C37" s="448" t="s">
        <v>88</v>
      </c>
      <c r="D37" s="451" t="s">
        <v>142</v>
      </c>
      <c r="E37" s="421"/>
      <c r="F37" s="421"/>
      <c r="G37" s="421"/>
      <c r="H37" s="422"/>
    </row>
    <row r="38" spans="1:10" x14ac:dyDescent="0.2">
      <c r="A38" s="448"/>
      <c r="B38" s="448"/>
      <c r="C38" s="448" t="s">
        <v>559</v>
      </c>
      <c r="D38" s="451"/>
      <c r="E38" s="421"/>
      <c r="F38" s="421"/>
      <c r="G38" s="421"/>
      <c r="H38" s="422"/>
    </row>
    <row r="39" spans="1:10" ht="18.75" customHeight="1" thickBot="1" x14ac:dyDescent="0.3">
      <c r="A39" s="491" t="s">
        <v>881</v>
      </c>
      <c r="B39" s="491"/>
      <c r="C39" s="798"/>
      <c r="D39" s="799"/>
      <c r="E39" s="579">
        <f>SUM(E11:E38)</f>
        <v>0</v>
      </c>
      <c r="F39" s="579">
        <f>SUM(F11:F38)</f>
        <v>0</v>
      </c>
      <c r="G39" s="579">
        <f>SUM(G11:G38)</f>
        <v>0</v>
      </c>
      <c r="H39" s="579">
        <f>SUM(H11:H38)</f>
        <v>0</v>
      </c>
    </row>
    <row r="40" spans="1:10" ht="16.5" customHeight="1" thickTop="1" x14ac:dyDescent="0.25">
      <c r="A40" s="452" t="s">
        <v>880</v>
      </c>
      <c r="B40" s="452"/>
      <c r="C40" s="730"/>
      <c r="D40" s="800"/>
      <c r="E40" s="375"/>
      <c r="F40" s="375"/>
      <c r="G40" s="375"/>
      <c r="H40" s="376"/>
      <c r="J40" s="8" t="s">
        <v>878</v>
      </c>
    </row>
    <row r="41" spans="1:10" x14ac:dyDescent="0.2">
      <c r="A41" s="448"/>
      <c r="B41" s="448" t="s">
        <v>178</v>
      </c>
      <c r="C41" s="448"/>
      <c r="D41" s="451" t="s">
        <v>179</v>
      </c>
      <c r="E41" s="384"/>
      <c r="F41" s="380"/>
      <c r="G41" s="380"/>
      <c r="H41" s="381"/>
    </row>
    <row r="42" spans="1:10" x14ac:dyDescent="0.2">
      <c r="A42" s="448"/>
      <c r="B42" s="448"/>
      <c r="C42" s="448" t="s">
        <v>78</v>
      </c>
      <c r="D42" s="451" t="s">
        <v>79</v>
      </c>
      <c r="E42" s="421"/>
      <c r="F42" s="421"/>
      <c r="G42" s="421"/>
      <c r="H42" s="422"/>
    </row>
    <row r="43" spans="1:10" x14ac:dyDescent="0.2">
      <c r="A43" s="448"/>
      <c r="B43" s="448"/>
      <c r="C43" s="448" t="s">
        <v>80</v>
      </c>
      <c r="D43" s="451" t="s">
        <v>81</v>
      </c>
      <c r="E43" s="421"/>
      <c r="F43" s="421"/>
      <c r="G43" s="421"/>
      <c r="H43" s="422"/>
    </row>
    <row r="44" spans="1:10" x14ac:dyDescent="0.2">
      <c r="A44" s="448"/>
      <c r="B44" s="448"/>
      <c r="C44" s="448" t="s">
        <v>141</v>
      </c>
      <c r="D44" s="451"/>
      <c r="E44" s="421"/>
      <c r="F44" s="421"/>
      <c r="G44" s="421"/>
      <c r="H44" s="422"/>
    </row>
    <row r="45" spans="1:10" x14ac:dyDescent="0.2">
      <c r="A45" s="448"/>
      <c r="B45" s="448"/>
      <c r="C45" s="448" t="s">
        <v>84</v>
      </c>
      <c r="D45" s="451" t="s">
        <v>85</v>
      </c>
      <c r="E45" s="421"/>
      <c r="F45" s="421"/>
      <c r="G45" s="421"/>
      <c r="H45" s="422"/>
    </row>
    <row r="46" spans="1:10" x14ac:dyDescent="0.2">
      <c r="A46" s="448"/>
      <c r="B46" s="448"/>
      <c r="C46" s="448" t="s">
        <v>88</v>
      </c>
      <c r="D46" s="451" t="s">
        <v>142</v>
      </c>
      <c r="E46" s="421"/>
      <c r="F46" s="421"/>
      <c r="G46" s="421"/>
      <c r="H46" s="422"/>
    </row>
    <row r="47" spans="1:10" x14ac:dyDescent="0.2">
      <c r="A47" s="448"/>
      <c r="B47" s="448"/>
      <c r="C47" s="448" t="s">
        <v>559</v>
      </c>
      <c r="D47" s="451"/>
      <c r="E47" s="421"/>
      <c r="F47" s="421"/>
      <c r="G47" s="421"/>
      <c r="H47" s="422"/>
    </row>
    <row r="48" spans="1:10" x14ac:dyDescent="0.2">
      <c r="A48" s="448"/>
      <c r="B48" s="448" t="s">
        <v>433</v>
      </c>
      <c r="C48" s="448"/>
      <c r="D48" s="451" t="s">
        <v>435</v>
      </c>
      <c r="E48" s="380"/>
      <c r="F48" s="380"/>
      <c r="G48" s="380"/>
      <c r="H48" s="381"/>
    </row>
    <row r="49" spans="1:8" x14ac:dyDescent="0.2">
      <c r="A49" s="448"/>
      <c r="B49" s="448"/>
      <c r="C49" s="448" t="s">
        <v>78</v>
      </c>
      <c r="D49" s="451" t="s">
        <v>79</v>
      </c>
      <c r="E49" s="421"/>
      <c r="F49" s="421"/>
      <c r="G49" s="421"/>
      <c r="H49" s="422"/>
    </row>
    <row r="50" spans="1:8" x14ac:dyDescent="0.2">
      <c r="A50" s="448"/>
      <c r="B50" s="448"/>
      <c r="C50" s="448" t="s">
        <v>80</v>
      </c>
      <c r="D50" s="451" t="s">
        <v>81</v>
      </c>
      <c r="E50" s="421"/>
      <c r="F50" s="421"/>
      <c r="G50" s="421"/>
      <c r="H50" s="422"/>
    </row>
    <row r="51" spans="1:8" x14ac:dyDescent="0.2">
      <c r="A51" s="448"/>
      <c r="B51" s="448"/>
      <c r="C51" s="448" t="s">
        <v>141</v>
      </c>
      <c r="D51" s="451"/>
      <c r="E51" s="421"/>
      <c r="F51" s="421"/>
      <c r="G51" s="421"/>
      <c r="H51" s="422"/>
    </row>
    <row r="52" spans="1:8" x14ac:dyDescent="0.2">
      <c r="A52" s="448"/>
      <c r="B52" s="448"/>
      <c r="C52" s="448" t="s">
        <v>84</v>
      </c>
      <c r="D52" s="451" t="s">
        <v>85</v>
      </c>
      <c r="E52" s="421"/>
      <c r="F52" s="421"/>
      <c r="G52" s="421"/>
      <c r="H52" s="422"/>
    </row>
    <row r="53" spans="1:8" x14ac:dyDescent="0.2">
      <c r="A53" s="448"/>
      <c r="B53" s="448"/>
      <c r="C53" s="448" t="s">
        <v>88</v>
      </c>
      <c r="D53" s="451" t="s">
        <v>142</v>
      </c>
      <c r="E53" s="421"/>
      <c r="F53" s="421"/>
      <c r="G53" s="421"/>
      <c r="H53" s="422"/>
    </row>
    <row r="54" spans="1:8" x14ac:dyDescent="0.2">
      <c r="A54" s="448"/>
      <c r="B54" s="448"/>
      <c r="C54" s="448" t="s">
        <v>559</v>
      </c>
      <c r="D54" s="451"/>
      <c r="E54" s="421"/>
      <c r="F54" s="421"/>
      <c r="G54" s="421"/>
      <c r="H54" s="422"/>
    </row>
    <row r="55" spans="1:8" x14ac:dyDescent="0.2">
      <c r="A55" s="448"/>
      <c r="B55" s="448" t="s">
        <v>168</v>
      </c>
      <c r="C55" s="448"/>
      <c r="D55" s="451" t="s">
        <v>169</v>
      </c>
      <c r="E55" s="380"/>
      <c r="F55" s="380"/>
      <c r="G55" s="380"/>
      <c r="H55" s="381"/>
    </row>
    <row r="56" spans="1:8" x14ac:dyDescent="0.2">
      <c r="A56" s="448"/>
      <c r="B56" s="448"/>
      <c r="C56" s="448" t="s">
        <v>78</v>
      </c>
      <c r="D56" s="451" t="s">
        <v>79</v>
      </c>
      <c r="E56" s="421"/>
      <c r="F56" s="421"/>
      <c r="G56" s="421"/>
      <c r="H56" s="422"/>
    </row>
    <row r="57" spans="1:8" x14ac:dyDescent="0.2">
      <c r="A57" s="448"/>
      <c r="B57" s="448"/>
      <c r="C57" s="448" t="s">
        <v>80</v>
      </c>
      <c r="D57" s="451" t="s">
        <v>81</v>
      </c>
      <c r="E57" s="421"/>
      <c r="F57" s="421"/>
      <c r="G57" s="421"/>
      <c r="H57" s="422"/>
    </row>
    <row r="58" spans="1:8" x14ac:dyDescent="0.2">
      <c r="A58" s="448"/>
      <c r="B58" s="448"/>
      <c r="C58" s="448" t="s">
        <v>141</v>
      </c>
      <c r="D58" s="451"/>
      <c r="E58" s="421"/>
      <c r="F58" s="421"/>
      <c r="G58" s="421"/>
      <c r="H58" s="422"/>
    </row>
    <row r="59" spans="1:8" x14ac:dyDescent="0.2">
      <c r="A59" s="448"/>
      <c r="B59" s="448"/>
      <c r="C59" s="448" t="s">
        <v>84</v>
      </c>
      <c r="D59" s="451" t="s">
        <v>85</v>
      </c>
      <c r="E59" s="421"/>
      <c r="F59" s="421"/>
      <c r="G59" s="421"/>
      <c r="H59" s="422"/>
    </row>
    <row r="60" spans="1:8" x14ac:dyDescent="0.2">
      <c r="A60" s="448"/>
      <c r="B60" s="448"/>
      <c r="C60" s="448" t="s">
        <v>88</v>
      </c>
      <c r="D60" s="451" t="s">
        <v>142</v>
      </c>
      <c r="E60" s="421"/>
      <c r="F60" s="421"/>
      <c r="G60" s="421"/>
      <c r="H60" s="422"/>
    </row>
    <row r="61" spans="1:8" x14ac:dyDescent="0.2">
      <c r="A61" s="448"/>
      <c r="B61" s="448"/>
      <c r="C61" s="448" t="s">
        <v>559</v>
      </c>
      <c r="D61" s="451"/>
      <c r="E61" s="421"/>
      <c r="F61" s="421"/>
      <c r="G61" s="421"/>
      <c r="H61" s="422"/>
    </row>
    <row r="62" spans="1:8" x14ac:dyDescent="0.2">
      <c r="A62" s="472"/>
      <c r="B62" s="448" t="s">
        <v>161</v>
      </c>
      <c r="C62" s="448"/>
      <c r="D62" s="451" t="s">
        <v>162</v>
      </c>
      <c r="E62" s="380"/>
      <c r="F62" s="380"/>
      <c r="G62" s="380"/>
      <c r="H62" s="381"/>
    </row>
    <row r="63" spans="1:8" x14ac:dyDescent="0.2">
      <c r="A63" s="448"/>
      <c r="B63" s="448"/>
      <c r="C63" s="448" t="s">
        <v>78</v>
      </c>
      <c r="D63" s="451" t="s">
        <v>79</v>
      </c>
      <c r="E63" s="421"/>
      <c r="F63" s="421"/>
      <c r="G63" s="421"/>
      <c r="H63" s="422"/>
    </row>
    <row r="64" spans="1:8" x14ac:dyDescent="0.2">
      <c r="A64" s="448"/>
      <c r="B64" s="448"/>
      <c r="C64" s="448" t="s">
        <v>80</v>
      </c>
      <c r="D64" s="451" t="s">
        <v>81</v>
      </c>
      <c r="E64" s="421"/>
      <c r="F64" s="421"/>
      <c r="G64" s="421"/>
      <c r="H64" s="422"/>
    </row>
    <row r="65" spans="1:8" x14ac:dyDescent="0.2">
      <c r="A65" s="448"/>
      <c r="B65" s="448"/>
      <c r="C65" s="448" t="s">
        <v>141</v>
      </c>
      <c r="D65" s="451"/>
      <c r="E65" s="421"/>
      <c r="F65" s="421"/>
      <c r="G65" s="421"/>
      <c r="H65" s="422"/>
    </row>
    <row r="66" spans="1:8" x14ac:dyDescent="0.2">
      <c r="A66" s="448"/>
      <c r="B66" s="448"/>
      <c r="C66" s="448" t="s">
        <v>84</v>
      </c>
      <c r="D66" s="451" t="s">
        <v>85</v>
      </c>
      <c r="E66" s="421"/>
      <c r="F66" s="421"/>
      <c r="G66" s="421"/>
      <c r="H66" s="422"/>
    </row>
    <row r="67" spans="1:8" x14ac:dyDescent="0.2">
      <c r="A67" s="448"/>
      <c r="B67" s="448"/>
      <c r="C67" s="448" t="s">
        <v>88</v>
      </c>
      <c r="D67" s="451" t="s">
        <v>142</v>
      </c>
      <c r="E67" s="421"/>
      <c r="F67" s="421"/>
      <c r="G67" s="421"/>
      <c r="H67" s="422"/>
    </row>
    <row r="68" spans="1:8" x14ac:dyDescent="0.2">
      <c r="A68" s="448"/>
      <c r="B68" s="448"/>
      <c r="C68" s="448" t="s">
        <v>559</v>
      </c>
      <c r="D68" s="451"/>
      <c r="E68" s="421"/>
      <c r="F68" s="421"/>
      <c r="G68" s="421"/>
      <c r="H68" s="422"/>
    </row>
    <row r="69" spans="1:8" ht="15.75" customHeight="1" thickBot="1" x14ac:dyDescent="0.3">
      <c r="A69" s="491" t="s">
        <v>879</v>
      </c>
      <c r="B69" s="492"/>
      <c r="C69" s="491"/>
      <c r="D69" s="493"/>
      <c r="E69" s="579">
        <f>SUM(E41:E68)</f>
        <v>0</v>
      </c>
      <c r="F69" s="579">
        <f>SUM(F41:F68)</f>
        <v>0</v>
      </c>
      <c r="G69" s="579">
        <f>SUM(G41:G68)</f>
        <v>0</v>
      </c>
      <c r="H69" s="579">
        <f>SUM(H41:H68)</f>
        <v>0</v>
      </c>
    </row>
    <row r="70" spans="1:8" ht="15" thickTop="1" x14ac:dyDescent="0.2"/>
    <row r="71" spans="1:8" x14ac:dyDescent="0.2">
      <c r="A71" s="8"/>
      <c r="B71" s="8"/>
      <c r="C71" s="8"/>
    </row>
    <row r="72" spans="1:8" x14ac:dyDescent="0.2">
      <c r="A72" s="8"/>
      <c r="B72" s="8"/>
      <c r="C72" s="8"/>
    </row>
    <row r="73" spans="1:8" ht="15" customHeight="1" x14ac:dyDescent="0.2">
      <c r="A73" s="8"/>
      <c r="B73" s="8"/>
      <c r="C73" s="8"/>
    </row>
    <row r="74" spans="1:8" ht="15" customHeight="1" x14ac:dyDescent="0.2">
      <c r="A74" s="8"/>
      <c r="B74" s="8"/>
      <c r="C74" s="8"/>
    </row>
    <row r="76" spans="1:8" x14ac:dyDescent="0.2">
      <c r="G76" s="1"/>
      <c r="H76" s="7" t="s">
        <v>426</v>
      </c>
    </row>
    <row r="77" spans="1:8" x14ac:dyDescent="0.2">
      <c r="H77" s="183" t="s">
        <v>642</v>
      </c>
    </row>
  </sheetData>
  <sheetProtection algorithmName="SHA-512" hashValue="LmMiraYixSbuXweTPDQgUE/IKds5EQcfKR40wPL6YyLKh8Tlaqc+Q7FBDXz8Vv/DPsDGu9oEGb0oTk7BACDFhA==" saltValue="SLMQgY5MXp+4lzNnPdoag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rgb="FFFFCCCC"/>
    <pageSetUpPr fitToPage="1"/>
  </sheetPr>
  <dimension ref="A1:J74"/>
  <sheetViews>
    <sheetView zoomScale="80" zoomScaleNormal="80" workbookViewId="0">
      <selection activeCell="E12" sqref="E12"/>
    </sheetView>
  </sheetViews>
  <sheetFormatPr defaultColWidth="9.140625" defaultRowHeight="14.25" x14ac:dyDescent="0.2"/>
  <cols>
    <col min="1" max="1" width="1.7109375" style="21" customWidth="1"/>
    <col min="2" max="2" width="2.85546875" style="21" customWidth="1"/>
    <col min="3" max="3" width="4.42578125" style="21" customWidth="1"/>
    <col min="4" max="4" width="35.140625"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5" customHeight="1" x14ac:dyDescent="0.25">
      <c r="A10" s="765" t="s">
        <v>84</v>
      </c>
      <c r="B10" s="765"/>
      <c r="C10" s="766" t="s">
        <v>431</v>
      </c>
      <c r="D10" s="788"/>
      <c r="E10" s="375"/>
      <c r="F10" s="375"/>
      <c r="G10" s="375"/>
      <c r="H10" s="376"/>
      <c r="J10" s="641" t="s">
        <v>882</v>
      </c>
    </row>
    <row r="11" spans="1:10" x14ac:dyDescent="0.2">
      <c r="A11" s="448"/>
      <c r="B11" s="448" t="s">
        <v>178</v>
      </c>
      <c r="C11" s="448"/>
      <c r="D11" s="451" t="s">
        <v>179</v>
      </c>
      <c r="E11" s="380"/>
      <c r="F11" s="380"/>
      <c r="G11" s="380"/>
      <c r="H11" s="381"/>
    </row>
    <row r="12" spans="1:10" x14ac:dyDescent="0.2">
      <c r="A12" s="448"/>
      <c r="B12" s="448"/>
      <c r="C12" s="448" t="s">
        <v>78</v>
      </c>
      <c r="D12" s="451" t="s">
        <v>79</v>
      </c>
      <c r="E12" s="421"/>
      <c r="F12" s="421"/>
      <c r="G12" s="421"/>
      <c r="H12" s="422"/>
    </row>
    <row r="13" spans="1:10" x14ac:dyDescent="0.2">
      <c r="A13" s="448"/>
      <c r="B13" s="448"/>
      <c r="C13" s="448" t="s">
        <v>80</v>
      </c>
      <c r="D13" s="451" t="s">
        <v>81</v>
      </c>
      <c r="E13" s="421"/>
      <c r="F13" s="421"/>
      <c r="G13" s="421"/>
      <c r="H13" s="422"/>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8" x14ac:dyDescent="0.2">
      <c r="A17" s="448"/>
      <c r="B17" s="448"/>
      <c r="C17" s="448" t="s">
        <v>559</v>
      </c>
      <c r="D17" s="451"/>
      <c r="E17" s="421"/>
      <c r="F17" s="421"/>
      <c r="G17" s="421"/>
      <c r="H17" s="422"/>
    </row>
    <row r="18" spans="1:8" x14ac:dyDescent="0.2">
      <c r="A18" s="448"/>
      <c r="B18" s="448" t="s">
        <v>433</v>
      </c>
      <c r="C18" s="448"/>
      <c r="D18" s="451" t="s">
        <v>435</v>
      </c>
      <c r="E18" s="380"/>
      <c r="F18" s="380"/>
      <c r="G18" s="380"/>
      <c r="H18" s="381"/>
    </row>
    <row r="19" spans="1:8" x14ac:dyDescent="0.2">
      <c r="A19" s="448"/>
      <c r="B19" s="448"/>
      <c r="C19" s="448" t="s">
        <v>78</v>
      </c>
      <c r="D19" s="451" t="s">
        <v>79</v>
      </c>
      <c r="E19" s="421"/>
      <c r="F19" s="421"/>
      <c r="G19" s="421"/>
      <c r="H19" s="422"/>
    </row>
    <row r="20" spans="1:8" x14ac:dyDescent="0.2">
      <c r="A20" s="448"/>
      <c r="B20" s="448"/>
      <c r="C20" s="448" t="s">
        <v>80</v>
      </c>
      <c r="D20" s="451" t="s">
        <v>81</v>
      </c>
      <c r="E20" s="421"/>
      <c r="F20" s="421"/>
      <c r="G20" s="421"/>
      <c r="H20" s="422"/>
    </row>
    <row r="21" spans="1:8" x14ac:dyDescent="0.2">
      <c r="A21" s="448"/>
      <c r="B21" s="448"/>
      <c r="C21" s="448" t="s">
        <v>141</v>
      </c>
      <c r="D21" s="451"/>
      <c r="E21" s="421"/>
      <c r="F21" s="421"/>
      <c r="G21" s="421"/>
      <c r="H21" s="422"/>
    </row>
    <row r="22" spans="1:8" x14ac:dyDescent="0.2">
      <c r="A22" s="448"/>
      <c r="B22" s="448"/>
      <c r="C22" s="448" t="s">
        <v>84</v>
      </c>
      <c r="D22" s="451" t="s">
        <v>85</v>
      </c>
      <c r="E22" s="421"/>
      <c r="F22" s="421"/>
      <c r="G22" s="421"/>
      <c r="H22" s="422"/>
    </row>
    <row r="23" spans="1:8" x14ac:dyDescent="0.2">
      <c r="A23" s="448"/>
      <c r="B23" s="448"/>
      <c r="C23" s="448" t="s">
        <v>88</v>
      </c>
      <c r="D23" s="451" t="s">
        <v>142</v>
      </c>
      <c r="E23" s="421"/>
      <c r="F23" s="421"/>
      <c r="G23" s="421"/>
      <c r="H23" s="422"/>
    </row>
    <row r="24" spans="1:8" x14ac:dyDescent="0.2">
      <c r="A24" s="448"/>
      <c r="B24" s="448"/>
      <c r="C24" s="448" t="s">
        <v>559</v>
      </c>
      <c r="D24" s="451"/>
      <c r="E24" s="421"/>
      <c r="F24" s="421"/>
      <c r="G24" s="421"/>
      <c r="H24" s="422"/>
    </row>
    <row r="25" spans="1:8" x14ac:dyDescent="0.2">
      <c r="A25" s="448"/>
      <c r="B25" s="448" t="s">
        <v>168</v>
      </c>
      <c r="C25" s="448"/>
      <c r="D25" s="451" t="s">
        <v>169</v>
      </c>
      <c r="E25" s="380"/>
      <c r="F25" s="380"/>
      <c r="G25" s="380"/>
      <c r="H25" s="381"/>
    </row>
    <row r="26" spans="1:8" x14ac:dyDescent="0.2">
      <c r="A26" s="448"/>
      <c r="B26" s="448"/>
      <c r="C26" s="448" t="s">
        <v>78</v>
      </c>
      <c r="D26" s="451" t="s">
        <v>79</v>
      </c>
      <c r="E26" s="421"/>
      <c r="F26" s="421"/>
      <c r="G26" s="421"/>
      <c r="H26" s="422"/>
    </row>
    <row r="27" spans="1:8" x14ac:dyDescent="0.2">
      <c r="A27" s="448"/>
      <c r="B27" s="448"/>
      <c r="C27" s="448" t="s">
        <v>80</v>
      </c>
      <c r="D27" s="451" t="s">
        <v>81</v>
      </c>
      <c r="E27" s="421"/>
      <c r="F27" s="421"/>
      <c r="G27" s="421"/>
      <c r="H27" s="422"/>
    </row>
    <row r="28" spans="1:8" x14ac:dyDescent="0.2">
      <c r="A28" s="448"/>
      <c r="B28" s="448"/>
      <c r="C28" s="448" t="s">
        <v>141</v>
      </c>
      <c r="D28" s="451"/>
      <c r="E28" s="421"/>
      <c r="F28" s="421"/>
      <c r="G28" s="421"/>
      <c r="H28" s="422"/>
    </row>
    <row r="29" spans="1:8" x14ac:dyDescent="0.2">
      <c r="A29" s="448"/>
      <c r="B29" s="448"/>
      <c r="C29" s="448" t="s">
        <v>84</v>
      </c>
      <c r="D29" s="451" t="s">
        <v>85</v>
      </c>
      <c r="E29" s="421"/>
      <c r="F29" s="421"/>
      <c r="G29" s="421"/>
      <c r="H29" s="422"/>
    </row>
    <row r="30" spans="1:8" x14ac:dyDescent="0.2">
      <c r="A30" s="448"/>
      <c r="B30" s="448"/>
      <c r="C30" s="448" t="s">
        <v>88</v>
      </c>
      <c r="D30" s="451" t="s">
        <v>142</v>
      </c>
      <c r="E30" s="421"/>
      <c r="F30" s="421"/>
      <c r="G30" s="421"/>
      <c r="H30" s="422"/>
    </row>
    <row r="31" spans="1:8" x14ac:dyDescent="0.2">
      <c r="A31" s="448"/>
      <c r="B31" s="448"/>
      <c r="C31" s="448" t="s">
        <v>559</v>
      </c>
      <c r="D31" s="451"/>
      <c r="E31" s="421"/>
      <c r="F31" s="421"/>
      <c r="G31" s="421"/>
      <c r="H31" s="422"/>
    </row>
    <row r="32" spans="1:8" x14ac:dyDescent="0.2">
      <c r="A32" s="472"/>
      <c r="B32" s="448" t="s">
        <v>161</v>
      </c>
      <c r="C32" s="448"/>
      <c r="D32" s="451" t="s">
        <v>162</v>
      </c>
      <c r="E32" s="380"/>
      <c r="F32" s="380"/>
      <c r="G32" s="380"/>
      <c r="H32" s="381"/>
    </row>
    <row r="33" spans="1:10" x14ac:dyDescent="0.2">
      <c r="A33" s="448"/>
      <c r="B33" s="448"/>
      <c r="C33" s="448" t="s">
        <v>78</v>
      </c>
      <c r="D33" s="451" t="s">
        <v>79</v>
      </c>
      <c r="E33" s="421"/>
      <c r="F33" s="421"/>
      <c r="G33" s="421"/>
      <c r="H33" s="422"/>
    </row>
    <row r="34" spans="1:10" x14ac:dyDescent="0.2">
      <c r="A34" s="448"/>
      <c r="B34" s="448"/>
      <c r="C34" s="448" t="s">
        <v>80</v>
      </c>
      <c r="D34" s="451" t="s">
        <v>81</v>
      </c>
      <c r="E34" s="421"/>
      <c r="F34" s="421"/>
      <c r="G34" s="421"/>
      <c r="H34" s="422"/>
    </row>
    <row r="35" spans="1:10" x14ac:dyDescent="0.2">
      <c r="A35" s="448"/>
      <c r="B35" s="448"/>
      <c r="C35" s="448" t="s">
        <v>141</v>
      </c>
      <c r="D35" s="451"/>
      <c r="E35" s="421"/>
      <c r="F35" s="421"/>
      <c r="G35" s="421"/>
      <c r="H35" s="422"/>
    </row>
    <row r="36" spans="1:10" x14ac:dyDescent="0.2">
      <c r="A36" s="448"/>
      <c r="B36" s="448"/>
      <c r="C36" s="448" t="s">
        <v>84</v>
      </c>
      <c r="D36" s="451" t="s">
        <v>85</v>
      </c>
      <c r="E36" s="421"/>
      <c r="F36" s="421"/>
      <c r="G36" s="421"/>
      <c r="H36" s="422"/>
    </row>
    <row r="37" spans="1:10" x14ac:dyDescent="0.2">
      <c r="A37" s="448"/>
      <c r="B37" s="448"/>
      <c r="C37" s="448" t="s">
        <v>88</v>
      </c>
      <c r="D37" s="451" t="s">
        <v>142</v>
      </c>
      <c r="E37" s="421"/>
      <c r="F37" s="421"/>
      <c r="G37" s="421"/>
      <c r="H37" s="422"/>
    </row>
    <row r="38" spans="1:10" x14ac:dyDescent="0.2">
      <c r="A38" s="448"/>
      <c r="B38" s="448"/>
      <c r="C38" s="448" t="s">
        <v>559</v>
      </c>
      <c r="D38" s="451"/>
      <c r="E38" s="421"/>
      <c r="F38" s="421"/>
      <c r="G38" s="421"/>
      <c r="H38" s="422"/>
    </row>
    <row r="39" spans="1:10" ht="16.5" customHeight="1" thickBot="1" x14ac:dyDescent="0.3">
      <c r="A39" s="491" t="s">
        <v>84</v>
      </c>
      <c r="B39" s="492"/>
      <c r="C39" s="491" t="s">
        <v>538</v>
      </c>
      <c r="D39" s="493"/>
      <c r="E39" s="579">
        <f>SUM(E11:E38)</f>
        <v>0</v>
      </c>
      <c r="F39" s="579">
        <f t="shared" ref="F39:H39" si="0">SUM(F11:F38)</f>
        <v>0</v>
      </c>
      <c r="G39" s="579">
        <f t="shared" si="0"/>
        <v>0</v>
      </c>
      <c r="H39" s="579">
        <f t="shared" si="0"/>
        <v>0</v>
      </c>
    </row>
    <row r="40" spans="1:10" ht="15.75" customHeight="1" thickTop="1" x14ac:dyDescent="0.25">
      <c r="A40" s="794" t="s">
        <v>86</v>
      </c>
      <c r="B40" s="794"/>
      <c r="C40" s="795" t="s">
        <v>180</v>
      </c>
      <c r="D40" s="796"/>
      <c r="E40" s="375"/>
      <c r="F40" s="375"/>
      <c r="G40" s="375"/>
      <c r="H40" s="376"/>
      <c r="J40" s="641" t="s">
        <v>882</v>
      </c>
    </row>
    <row r="41" spans="1:10" x14ac:dyDescent="0.2">
      <c r="A41" s="448"/>
      <c r="B41" s="448" t="s">
        <v>181</v>
      </c>
      <c r="C41" s="448"/>
      <c r="D41" s="451" t="s">
        <v>182</v>
      </c>
      <c r="E41" s="384"/>
      <c r="F41" s="380"/>
      <c r="G41" s="380"/>
      <c r="H41" s="381"/>
    </row>
    <row r="42" spans="1:10" x14ac:dyDescent="0.2">
      <c r="A42" s="448"/>
      <c r="B42" s="448"/>
      <c r="C42" s="448" t="s">
        <v>78</v>
      </c>
      <c r="D42" s="451" t="s">
        <v>79</v>
      </c>
      <c r="E42" s="421"/>
      <c r="F42" s="421"/>
      <c r="G42" s="421"/>
      <c r="H42" s="422"/>
    </row>
    <row r="43" spans="1:10" x14ac:dyDescent="0.2">
      <c r="A43" s="448"/>
      <c r="B43" s="448"/>
      <c r="C43" s="448" t="s">
        <v>80</v>
      </c>
      <c r="D43" s="451" t="s">
        <v>81</v>
      </c>
      <c r="E43" s="421"/>
      <c r="F43" s="421"/>
      <c r="G43" s="421"/>
      <c r="H43" s="422"/>
    </row>
    <row r="44" spans="1:10" x14ac:dyDescent="0.2">
      <c r="A44" s="448"/>
      <c r="B44" s="448"/>
      <c r="C44" s="448" t="s">
        <v>141</v>
      </c>
      <c r="D44" s="451"/>
      <c r="E44" s="421"/>
      <c r="F44" s="421"/>
      <c r="G44" s="421"/>
      <c r="H44" s="422"/>
    </row>
    <row r="45" spans="1:10" x14ac:dyDescent="0.2">
      <c r="A45" s="448"/>
      <c r="B45" s="448"/>
      <c r="C45" s="448" t="s">
        <v>84</v>
      </c>
      <c r="D45" s="451" t="s">
        <v>85</v>
      </c>
      <c r="E45" s="421"/>
      <c r="F45" s="421"/>
      <c r="G45" s="421"/>
      <c r="H45" s="422"/>
    </row>
    <row r="46" spans="1:10" x14ac:dyDescent="0.2">
      <c r="A46" s="448"/>
      <c r="B46" s="448"/>
      <c r="C46" s="448" t="s">
        <v>88</v>
      </c>
      <c r="D46" s="451" t="s">
        <v>142</v>
      </c>
      <c r="E46" s="421"/>
      <c r="F46" s="421"/>
      <c r="G46" s="421"/>
      <c r="H46" s="422"/>
    </row>
    <row r="47" spans="1:10" x14ac:dyDescent="0.2">
      <c r="A47" s="448"/>
      <c r="B47" s="448"/>
      <c r="C47" s="448" t="s">
        <v>559</v>
      </c>
      <c r="D47" s="451"/>
      <c r="E47" s="421"/>
      <c r="F47" s="421"/>
      <c r="G47" s="421"/>
      <c r="H47" s="422"/>
    </row>
    <row r="48" spans="1:10" ht="15" customHeight="1" thickBot="1" x14ac:dyDescent="0.3">
      <c r="A48" s="491" t="s">
        <v>539</v>
      </c>
      <c r="B48" s="492"/>
      <c r="C48" s="798" t="s">
        <v>540</v>
      </c>
      <c r="D48" s="493"/>
      <c r="E48" s="580">
        <f>SUM(E41:E47)</f>
        <v>0</v>
      </c>
      <c r="F48" s="580">
        <f t="shared" ref="F48:H48" si="1">SUM(F41:F47)</f>
        <v>0</v>
      </c>
      <c r="G48" s="580">
        <f t="shared" si="1"/>
        <v>0</v>
      </c>
      <c r="H48" s="580">
        <f t="shared" si="1"/>
        <v>0</v>
      </c>
    </row>
    <row r="49" spans="1:7" ht="15" customHeight="1" thickTop="1" x14ac:dyDescent="0.25">
      <c r="A49" s="477"/>
      <c r="C49" s="456"/>
    </row>
    <row r="50" spans="1:7" ht="15" customHeight="1" x14ac:dyDescent="0.25">
      <c r="A50" s="477"/>
      <c r="C50" s="456"/>
    </row>
    <row r="51" spans="1:7" ht="15" customHeight="1" x14ac:dyDescent="0.25">
      <c r="A51" s="477"/>
      <c r="C51" s="456"/>
    </row>
    <row r="52" spans="1:7" ht="15" customHeight="1" x14ac:dyDescent="0.25">
      <c r="A52" s="477"/>
      <c r="C52" s="456"/>
    </row>
    <row r="53" spans="1:7" ht="15" customHeight="1" x14ac:dyDescent="0.25">
      <c r="A53" s="477"/>
      <c r="C53" s="456"/>
    </row>
    <row r="54" spans="1:7" ht="15" customHeight="1" x14ac:dyDescent="0.25">
      <c r="A54" s="477"/>
      <c r="C54" s="456"/>
    </row>
    <row r="55" spans="1:7" ht="15" customHeight="1" x14ac:dyDescent="0.25">
      <c r="A55" s="477"/>
      <c r="C55" s="456"/>
    </row>
    <row r="56" spans="1:7" x14ac:dyDescent="0.2">
      <c r="A56" s="8"/>
      <c r="B56" s="8"/>
      <c r="C56" s="8"/>
    </row>
    <row r="57" spans="1:7" x14ac:dyDescent="0.2">
      <c r="A57" s="8"/>
      <c r="B57" s="8"/>
      <c r="C57" s="8"/>
    </row>
    <row r="58" spans="1:7" x14ac:dyDescent="0.2">
      <c r="A58" s="8"/>
      <c r="B58" s="8"/>
      <c r="C58" s="8"/>
    </row>
    <row r="59" spans="1:7" ht="16.5" customHeight="1" x14ac:dyDescent="0.2">
      <c r="A59" s="8"/>
      <c r="B59" s="8"/>
      <c r="C59" s="8"/>
    </row>
    <row r="60" spans="1:7" ht="14.25" customHeight="1" x14ac:dyDescent="0.2"/>
    <row r="61" spans="1:7" x14ac:dyDescent="0.2">
      <c r="G61" s="1"/>
    </row>
    <row r="73" spans="8:8" x14ac:dyDescent="0.2">
      <c r="H73" s="7" t="s">
        <v>426</v>
      </c>
    </row>
    <row r="74" spans="8:8" x14ac:dyDescent="0.2">
      <c r="H74" s="183" t="s">
        <v>643</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sheetPr>
  <dimension ref="A1:J76"/>
  <sheetViews>
    <sheetView zoomScale="75" zoomScaleNormal="75" workbookViewId="0">
      <selection activeCell="E12" sqref="E12"/>
    </sheetView>
  </sheetViews>
  <sheetFormatPr defaultColWidth="9.140625" defaultRowHeight="14.25" x14ac:dyDescent="0.2"/>
  <cols>
    <col min="1" max="1" width="1.7109375" style="21" customWidth="1"/>
    <col min="2" max="2" width="2.42578125" style="21" customWidth="1"/>
    <col min="3" max="3" width="4.42578125" style="21" customWidth="1"/>
    <col min="4" max="4" width="34.85546875"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s="24" customFormat="1" ht="21" customHeight="1" x14ac:dyDescent="0.25">
      <c r="A10" s="452" t="s">
        <v>183</v>
      </c>
      <c r="B10" s="36"/>
      <c r="C10" s="765" t="s">
        <v>541</v>
      </c>
      <c r="D10" s="37"/>
      <c r="E10" s="382"/>
      <c r="F10" s="382"/>
      <c r="G10" s="382"/>
      <c r="H10" s="383"/>
      <c r="J10" s="8" t="s">
        <v>883</v>
      </c>
    </row>
    <row r="11" spans="1:10" s="24" customFormat="1" ht="18" customHeight="1" x14ac:dyDescent="0.2">
      <c r="A11" s="22"/>
      <c r="B11" s="801" t="s">
        <v>178</v>
      </c>
      <c r="C11" s="802"/>
      <c r="D11" s="803" t="s">
        <v>179</v>
      </c>
      <c r="E11" s="382"/>
      <c r="F11" s="382"/>
      <c r="G11" s="382"/>
      <c r="H11" s="383"/>
    </row>
    <row r="12" spans="1:10" x14ac:dyDescent="0.2">
      <c r="A12" s="448"/>
      <c r="B12" s="448"/>
      <c r="C12" s="448" t="s">
        <v>78</v>
      </c>
      <c r="D12" s="451" t="s">
        <v>79</v>
      </c>
      <c r="E12" s="421"/>
      <c r="F12" s="421"/>
      <c r="G12" s="421"/>
      <c r="H12" s="422"/>
    </row>
    <row r="13" spans="1:10" x14ac:dyDescent="0.2">
      <c r="A13" s="448"/>
      <c r="B13" s="448"/>
      <c r="C13" s="448" t="s">
        <v>80</v>
      </c>
      <c r="D13" s="451" t="s">
        <v>81</v>
      </c>
      <c r="E13" s="421"/>
      <c r="F13" s="421"/>
      <c r="G13" s="421"/>
      <c r="H13" s="422"/>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8" x14ac:dyDescent="0.2">
      <c r="A17" s="448"/>
      <c r="B17" s="448"/>
      <c r="C17" s="448" t="s">
        <v>559</v>
      </c>
      <c r="D17" s="451"/>
      <c r="E17" s="421"/>
      <c r="F17" s="421"/>
      <c r="G17" s="421"/>
      <c r="H17" s="422"/>
    </row>
    <row r="18" spans="1:8" x14ac:dyDescent="0.2">
      <c r="A18" s="448"/>
      <c r="B18" s="448" t="s">
        <v>433</v>
      </c>
      <c r="C18" s="448"/>
      <c r="D18" s="451" t="s">
        <v>435</v>
      </c>
      <c r="E18" s="380"/>
      <c r="F18" s="380"/>
      <c r="G18" s="380"/>
      <c r="H18" s="381"/>
    </row>
    <row r="19" spans="1:8" x14ac:dyDescent="0.2">
      <c r="A19" s="448"/>
      <c r="B19" s="448"/>
      <c r="C19" s="448" t="s">
        <v>78</v>
      </c>
      <c r="D19" s="451" t="s">
        <v>79</v>
      </c>
      <c r="E19" s="421"/>
      <c r="F19" s="421"/>
      <c r="G19" s="421"/>
      <c r="H19" s="422"/>
    </row>
    <row r="20" spans="1:8" x14ac:dyDescent="0.2">
      <c r="A20" s="448"/>
      <c r="B20" s="448"/>
      <c r="C20" s="448" t="s">
        <v>80</v>
      </c>
      <c r="D20" s="451" t="s">
        <v>81</v>
      </c>
      <c r="E20" s="421"/>
      <c r="F20" s="421"/>
      <c r="G20" s="421"/>
      <c r="H20" s="422"/>
    </row>
    <row r="21" spans="1:8" x14ac:dyDescent="0.2">
      <c r="A21" s="448"/>
      <c r="B21" s="448"/>
      <c r="C21" s="448" t="s">
        <v>141</v>
      </c>
      <c r="D21" s="451"/>
      <c r="E21" s="421"/>
      <c r="F21" s="421"/>
      <c r="G21" s="421"/>
      <c r="H21" s="422"/>
    </row>
    <row r="22" spans="1:8" x14ac:dyDescent="0.2">
      <c r="A22" s="448"/>
      <c r="B22" s="448"/>
      <c r="C22" s="448" t="s">
        <v>84</v>
      </c>
      <c r="D22" s="451" t="s">
        <v>85</v>
      </c>
      <c r="E22" s="421"/>
      <c r="F22" s="421"/>
      <c r="G22" s="421"/>
      <c r="H22" s="422"/>
    </row>
    <row r="23" spans="1:8" x14ac:dyDescent="0.2">
      <c r="A23" s="448"/>
      <c r="B23" s="448"/>
      <c r="C23" s="448" t="s">
        <v>88</v>
      </c>
      <c r="D23" s="451" t="s">
        <v>142</v>
      </c>
      <c r="E23" s="421"/>
      <c r="F23" s="421"/>
      <c r="G23" s="421"/>
      <c r="H23" s="422"/>
    </row>
    <row r="24" spans="1:8" x14ac:dyDescent="0.2">
      <c r="A24" s="448"/>
      <c r="B24" s="448"/>
      <c r="C24" s="448" t="s">
        <v>559</v>
      </c>
      <c r="D24" s="451"/>
      <c r="E24" s="421"/>
      <c r="F24" s="421"/>
      <c r="G24" s="421"/>
      <c r="H24" s="422"/>
    </row>
    <row r="25" spans="1:8" x14ac:dyDescent="0.2">
      <c r="A25" s="448"/>
      <c r="B25" s="448" t="s">
        <v>168</v>
      </c>
      <c r="C25" s="448"/>
      <c r="D25" s="451" t="s">
        <v>169</v>
      </c>
      <c r="E25" s="380"/>
      <c r="F25" s="380"/>
      <c r="G25" s="380"/>
      <c r="H25" s="381"/>
    </row>
    <row r="26" spans="1:8" x14ac:dyDescent="0.2">
      <c r="A26" s="448"/>
      <c r="B26" s="448"/>
      <c r="C26" s="448" t="s">
        <v>78</v>
      </c>
      <c r="D26" s="451" t="s">
        <v>79</v>
      </c>
      <c r="E26" s="421"/>
      <c r="F26" s="421"/>
      <c r="G26" s="421"/>
      <c r="H26" s="422"/>
    </row>
    <row r="27" spans="1:8" x14ac:dyDescent="0.2">
      <c r="A27" s="448"/>
      <c r="B27" s="448"/>
      <c r="C27" s="448" t="s">
        <v>80</v>
      </c>
      <c r="D27" s="451" t="s">
        <v>81</v>
      </c>
      <c r="E27" s="421"/>
      <c r="F27" s="421"/>
      <c r="G27" s="421"/>
      <c r="H27" s="422"/>
    </row>
    <row r="28" spans="1:8" x14ac:dyDescent="0.2">
      <c r="A28" s="448"/>
      <c r="B28" s="448"/>
      <c r="C28" s="448" t="s">
        <v>141</v>
      </c>
      <c r="D28" s="451"/>
      <c r="E28" s="421"/>
      <c r="F28" s="421"/>
      <c r="G28" s="421"/>
      <c r="H28" s="422"/>
    </row>
    <row r="29" spans="1:8" x14ac:dyDescent="0.2">
      <c r="A29" s="448"/>
      <c r="B29" s="448"/>
      <c r="C29" s="448" t="s">
        <v>84</v>
      </c>
      <c r="D29" s="451" t="s">
        <v>85</v>
      </c>
      <c r="E29" s="421"/>
      <c r="F29" s="421"/>
      <c r="G29" s="421"/>
      <c r="H29" s="422"/>
    </row>
    <row r="30" spans="1:8" x14ac:dyDescent="0.2">
      <c r="A30" s="448"/>
      <c r="B30" s="448"/>
      <c r="C30" s="448" t="s">
        <v>88</v>
      </c>
      <c r="D30" s="451" t="s">
        <v>142</v>
      </c>
      <c r="E30" s="421"/>
      <c r="F30" s="421"/>
      <c r="G30" s="421"/>
      <c r="H30" s="422"/>
    </row>
    <row r="31" spans="1:8" x14ac:dyDescent="0.2">
      <c r="A31" s="448"/>
      <c r="B31" s="448"/>
      <c r="C31" s="448" t="s">
        <v>559</v>
      </c>
      <c r="D31" s="451"/>
      <c r="E31" s="421"/>
      <c r="F31" s="421"/>
      <c r="G31" s="421"/>
      <c r="H31" s="422"/>
    </row>
    <row r="32" spans="1:8" x14ac:dyDescent="0.2">
      <c r="A32" s="472"/>
      <c r="B32" s="448" t="s">
        <v>161</v>
      </c>
      <c r="C32" s="448"/>
      <c r="D32" s="451" t="s">
        <v>162</v>
      </c>
      <c r="E32" s="380"/>
      <c r="F32" s="380"/>
      <c r="G32" s="380"/>
      <c r="H32" s="381"/>
    </row>
    <row r="33" spans="1:10" x14ac:dyDescent="0.2">
      <c r="A33" s="448"/>
      <c r="B33" s="448"/>
      <c r="C33" s="448" t="s">
        <v>78</v>
      </c>
      <c r="D33" s="451" t="s">
        <v>79</v>
      </c>
      <c r="E33" s="421"/>
      <c r="F33" s="421"/>
      <c r="G33" s="421"/>
      <c r="H33" s="422"/>
    </row>
    <row r="34" spans="1:10" x14ac:dyDescent="0.2">
      <c r="A34" s="448"/>
      <c r="B34" s="448"/>
      <c r="C34" s="448" t="s">
        <v>80</v>
      </c>
      <c r="D34" s="451" t="s">
        <v>81</v>
      </c>
      <c r="E34" s="421"/>
      <c r="F34" s="421"/>
      <c r="G34" s="421"/>
      <c r="H34" s="422"/>
    </row>
    <row r="35" spans="1:10" x14ac:dyDescent="0.2">
      <c r="A35" s="448"/>
      <c r="B35" s="448"/>
      <c r="C35" s="448" t="s">
        <v>141</v>
      </c>
      <c r="D35" s="451"/>
      <c r="E35" s="421"/>
      <c r="F35" s="421"/>
      <c r="G35" s="421"/>
      <c r="H35" s="422"/>
    </row>
    <row r="36" spans="1:10" x14ac:dyDescent="0.2">
      <c r="A36" s="448"/>
      <c r="B36" s="448"/>
      <c r="C36" s="448" t="s">
        <v>84</v>
      </c>
      <c r="D36" s="451" t="s">
        <v>85</v>
      </c>
      <c r="E36" s="421"/>
      <c r="F36" s="421"/>
      <c r="G36" s="421"/>
      <c r="H36" s="422"/>
    </row>
    <row r="37" spans="1:10" x14ac:dyDescent="0.2">
      <c r="A37" s="448"/>
      <c r="B37" s="448"/>
      <c r="C37" s="448" t="s">
        <v>88</v>
      </c>
      <c r="D37" s="451" t="s">
        <v>142</v>
      </c>
      <c r="E37" s="421"/>
      <c r="F37" s="421"/>
      <c r="G37" s="421"/>
      <c r="H37" s="422"/>
    </row>
    <row r="38" spans="1:10" x14ac:dyDescent="0.2">
      <c r="A38" s="448"/>
      <c r="B38" s="448"/>
      <c r="C38" s="448" t="s">
        <v>559</v>
      </c>
      <c r="D38" s="451"/>
      <c r="E38" s="421"/>
      <c r="F38" s="421"/>
      <c r="G38" s="421"/>
      <c r="H38" s="422"/>
    </row>
    <row r="39" spans="1:10" ht="21" customHeight="1" thickBot="1" x14ac:dyDescent="0.3">
      <c r="A39" s="491" t="s">
        <v>183</v>
      </c>
      <c r="B39" s="492"/>
      <c r="C39" s="491" t="s">
        <v>542</v>
      </c>
      <c r="D39" s="493"/>
      <c r="E39" s="579">
        <f>SUM(E11:E38)</f>
        <v>0</v>
      </c>
      <c r="F39" s="579">
        <f t="shared" ref="F39:H39" si="0">SUM(F11:F38)</f>
        <v>0</v>
      </c>
      <c r="G39" s="579">
        <f t="shared" si="0"/>
        <v>0</v>
      </c>
      <c r="H39" s="579">
        <f t="shared" si="0"/>
        <v>0</v>
      </c>
    </row>
    <row r="40" spans="1:10" ht="20.25" customHeight="1" thickTop="1" x14ac:dyDescent="0.25">
      <c r="A40" s="452" t="s">
        <v>543</v>
      </c>
      <c r="B40" s="452"/>
      <c r="C40" s="452" t="s">
        <v>544</v>
      </c>
      <c r="D40" s="451"/>
      <c r="E40" s="375"/>
      <c r="F40" s="375"/>
      <c r="G40" s="375"/>
      <c r="H40" s="376"/>
    </row>
    <row r="41" spans="1:10" x14ac:dyDescent="0.2">
      <c r="A41" s="448"/>
      <c r="B41" s="448" t="s">
        <v>178</v>
      </c>
      <c r="C41" s="448"/>
      <c r="D41" s="451" t="s">
        <v>179</v>
      </c>
      <c r="E41" s="380"/>
      <c r="F41" s="380"/>
      <c r="G41" s="380"/>
      <c r="H41" s="381"/>
      <c r="J41" s="8" t="s">
        <v>884</v>
      </c>
    </row>
    <row r="42" spans="1:10" x14ac:dyDescent="0.2">
      <c r="A42" s="448"/>
      <c r="B42" s="448"/>
      <c r="C42" s="448" t="s">
        <v>78</v>
      </c>
      <c r="D42" s="451" t="s">
        <v>79</v>
      </c>
      <c r="E42" s="421"/>
      <c r="F42" s="421"/>
      <c r="G42" s="421"/>
      <c r="H42" s="422"/>
    </row>
    <row r="43" spans="1:10" x14ac:dyDescent="0.2">
      <c r="A43" s="448"/>
      <c r="B43" s="448"/>
      <c r="C43" s="448" t="s">
        <v>80</v>
      </c>
      <c r="D43" s="451" t="s">
        <v>81</v>
      </c>
      <c r="E43" s="421"/>
      <c r="F43" s="421"/>
      <c r="G43" s="421"/>
      <c r="H43" s="422"/>
    </row>
    <row r="44" spans="1:10" x14ac:dyDescent="0.2">
      <c r="A44" s="448"/>
      <c r="B44" s="448"/>
      <c r="C44" s="448" t="s">
        <v>141</v>
      </c>
      <c r="D44" s="451"/>
      <c r="E44" s="421"/>
      <c r="F44" s="421"/>
      <c r="G44" s="421"/>
      <c r="H44" s="422"/>
    </row>
    <row r="45" spans="1:10" x14ac:dyDescent="0.2">
      <c r="A45" s="448"/>
      <c r="B45" s="448"/>
      <c r="C45" s="448" t="s">
        <v>84</v>
      </c>
      <c r="D45" s="451" t="s">
        <v>85</v>
      </c>
      <c r="E45" s="421"/>
      <c r="F45" s="421"/>
      <c r="G45" s="421"/>
      <c r="H45" s="422"/>
    </row>
    <row r="46" spans="1:10" x14ac:dyDescent="0.2">
      <c r="A46" s="448"/>
      <c r="B46" s="448"/>
      <c r="C46" s="448" t="s">
        <v>88</v>
      </c>
      <c r="D46" s="451" t="s">
        <v>142</v>
      </c>
      <c r="E46" s="421"/>
      <c r="F46" s="421"/>
      <c r="G46" s="421"/>
      <c r="H46" s="422"/>
    </row>
    <row r="47" spans="1:10" x14ac:dyDescent="0.2">
      <c r="A47" s="448"/>
      <c r="B47" s="448"/>
      <c r="C47" s="448" t="s">
        <v>559</v>
      </c>
      <c r="D47" s="451"/>
      <c r="E47" s="421"/>
      <c r="F47" s="421"/>
      <c r="G47" s="421"/>
      <c r="H47" s="422"/>
    </row>
    <row r="48" spans="1:10" x14ac:dyDescent="0.2">
      <c r="A48" s="448"/>
      <c r="B48" s="448" t="s">
        <v>433</v>
      </c>
      <c r="C48" s="448"/>
      <c r="D48" s="451" t="s">
        <v>435</v>
      </c>
      <c r="E48" s="380"/>
      <c r="F48" s="380"/>
      <c r="G48" s="380"/>
      <c r="H48" s="381"/>
    </row>
    <row r="49" spans="1:8" x14ac:dyDescent="0.2">
      <c r="A49" s="448"/>
      <c r="B49" s="448"/>
      <c r="C49" s="448" t="s">
        <v>78</v>
      </c>
      <c r="D49" s="451" t="s">
        <v>79</v>
      </c>
      <c r="E49" s="421"/>
      <c r="F49" s="421"/>
      <c r="G49" s="421"/>
      <c r="H49" s="422"/>
    </row>
    <row r="50" spans="1:8" x14ac:dyDescent="0.2">
      <c r="A50" s="448"/>
      <c r="B50" s="448"/>
      <c r="C50" s="448" t="s">
        <v>80</v>
      </c>
      <c r="D50" s="451" t="s">
        <v>81</v>
      </c>
      <c r="E50" s="421"/>
      <c r="F50" s="421"/>
      <c r="G50" s="421"/>
      <c r="H50" s="422"/>
    </row>
    <row r="51" spans="1:8" x14ac:dyDescent="0.2">
      <c r="A51" s="448"/>
      <c r="B51" s="448"/>
      <c r="C51" s="448" t="s">
        <v>141</v>
      </c>
      <c r="D51" s="451"/>
      <c r="E51" s="421"/>
      <c r="F51" s="421"/>
      <c r="G51" s="421"/>
      <c r="H51" s="422"/>
    </row>
    <row r="52" spans="1:8" x14ac:dyDescent="0.2">
      <c r="A52" s="448"/>
      <c r="B52" s="448"/>
      <c r="C52" s="448" t="s">
        <v>84</v>
      </c>
      <c r="D52" s="451" t="s">
        <v>85</v>
      </c>
      <c r="E52" s="421"/>
      <c r="F52" s="421"/>
      <c r="G52" s="421"/>
      <c r="H52" s="422"/>
    </row>
    <row r="53" spans="1:8" x14ac:dyDescent="0.2">
      <c r="A53" s="448"/>
      <c r="B53" s="448"/>
      <c r="C53" s="448" t="s">
        <v>88</v>
      </c>
      <c r="D53" s="451" t="s">
        <v>142</v>
      </c>
      <c r="E53" s="421"/>
      <c r="F53" s="421"/>
      <c r="G53" s="421"/>
      <c r="H53" s="422"/>
    </row>
    <row r="54" spans="1:8" x14ac:dyDescent="0.2">
      <c r="A54" s="448"/>
      <c r="B54" s="448"/>
      <c r="C54" s="448" t="s">
        <v>559</v>
      </c>
      <c r="D54" s="451"/>
      <c r="E54" s="421"/>
      <c r="F54" s="421"/>
      <c r="G54" s="421"/>
      <c r="H54" s="422"/>
    </row>
    <row r="55" spans="1:8" x14ac:dyDescent="0.2">
      <c r="A55" s="448"/>
      <c r="B55" s="448" t="s">
        <v>168</v>
      </c>
      <c r="C55" s="448"/>
      <c r="D55" s="451" t="s">
        <v>169</v>
      </c>
      <c r="E55" s="380"/>
      <c r="F55" s="380"/>
      <c r="G55" s="380"/>
      <c r="H55" s="381"/>
    </row>
    <row r="56" spans="1:8" x14ac:dyDescent="0.2">
      <c r="A56" s="448"/>
      <c r="B56" s="448"/>
      <c r="C56" s="448" t="s">
        <v>78</v>
      </c>
      <c r="D56" s="451" t="s">
        <v>79</v>
      </c>
      <c r="E56" s="421"/>
      <c r="F56" s="421"/>
      <c r="G56" s="421"/>
      <c r="H56" s="422"/>
    </row>
    <row r="57" spans="1:8" x14ac:dyDescent="0.2">
      <c r="A57" s="448"/>
      <c r="B57" s="448"/>
      <c r="C57" s="448" t="s">
        <v>80</v>
      </c>
      <c r="D57" s="451" t="s">
        <v>81</v>
      </c>
      <c r="E57" s="421"/>
      <c r="F57" s="421"/>
      <c r="G57" s="421"/>
      <c r="H57" s="422"/>
    </row>
    <row r="58" spans="1:8" x14ac:dyDescent="0.2">
      <c r="A58" s="448"/>
      <c r="B58" s="448"/>
      <c r="C58" s="448" t="s">
        <v>141</v>
      </c>
      <c r="D58" s="451"/>
      <c r="E58" s="421"/>
      <c r="F58" s="421"/>
      <c r="G58" s="421"/>
      <c r="H58" s="422"/>
    </row>
    <row r="59" spans="1:8" x14ac:dyDescent="0.2">
      <c r="A59" s="448"/>
      <c r="B59" s="448"/>
      <c r="C59" s="448" t="s">
        <v>84</v>
      </c>
      <c r="D59" s="451" t="s">
        <v>85</v>
      </c>
      <c r="E59" s="421"/>
      <c r="F59" s="421"/>
      <c r="G59" s="421"/>
      <c r="H59" s="422"/>
    </row>
    <row r="60" spans="1:8" x14ac:dyDescent="0.2">
      <c r="A60" s="448"/>
      <c r="B60" s="448"/>
      <c r="C60" s="448" t="s">
        <v>88</v>
      </c>
      <c r="D60" s="451" t="s">
        <v>142</v>
      </c>
      <c r="E60" s="421"/>
      <c r="F60" s="421"/>
      <c r="G60" s="421"/>
      <c r="H60" s="422"/>
    </row>
    <row r="61" spans="1:8" x14ac:dyDescent="0.2">
      <c r="A61" s="448"/>
      <c r="B61" s="448"/>
      <c r="C61" s="448" t="s">
        <v>559</v>
      </c>
      <c r="D61" s="451"/>
      <c r="E61" s="421"/>
      <c r="F61" s="421"/>
      <c r="G61" s="421"/>
      <c r="H61" s="422"/>
    </row>
    <row r="62" spans="1:8" x14ac:dyDescent="0.2">
      <c r="A62" s="448"/>
      <c r="B62" s="448" t="s">
        <v>161</v>
      </c>
      <c r="C62" s="448"/>
      <c r="D62" s="451" t="s">
        <v>162</v>
      </c>
      <c r="E62" s="380"/>
      <c r="F62" s="380"/>
      <c r="G62" s="380"/>
      <c r="H62" s="381"/>
    </row>
    <row r="63" spans="1:8" x14ac:dyDescent="0.2">
      <c r="A63" s="448"/>
      <c r="B63" s="448"/>
      <c r="C63" s="448" t="s">
        <v>78</v>
      </c>
      <c r="D63" s="451" t="s">
        <v>79</v>
      </c>
      <c r="E63" s="421"/>
      <c r="F63" s="421"/>
      <c r="G63" s="421"/>
      <c r="H63" s="422"/>
    </row>
    <row r="64" spans="1:8" x14ac:dyDescent="0.2">
      <c r="A64" s="448"/>
      <c r="B64" s="448"/>
      <c r="C64" s="448" t="s">
        <v>80</v>
      </c>
      <c r="D64" s="451" t="s">
        <v>81</v>
      </c>
      <c r="E64" s="421"/>
      <c r="F64" s="421"/>
      <c r="G64" s="421"/>
      <c r="H64" s="422"/>
    </row>
    <row r="65" spans="1:8" x14ac:dyDescent="0.2">
      <c r="A65" s="448"/>
      <c r="B65" s="448"/>
      <c r="C65" s="448" t="s">
        <v>141</v>
      </c>
      <c r="D65" s="451"/>
      <c r="E65" s="421"/>
      <c r="F65" s="421"/>
      <c r="G65" s="421"/>
      <c r="H65" s="422"/>
    </row>
    <row r="66" spans="1:8" x14ac:dyDescent="0.2">
      <c r="A66" s="448"/>
      <c r="B66" s="448"/>
      <c r="C66" s="448" t="s">
        <v>84</v>
      </c>
      <c r="D66" s="451" t="s">
        <v>85</v>
      </c>
      <c r="E66" s="421"/>
      <c r="F66" s="421"/>
      <c r="G66" s="421"/>
      <c r="H66" s="422"/>
    </row>
    <row r="67" spans="1:8" x14ac:dyDescent="0.2">
      <c r="A67" s="448"/>
      <c r="B67" s="448"/>
      <c r="C67" s="448" t="s">
        <v>88</v>
      </c>
      <c r="D67" s="451" t="s">
        <v>142</v>
      </c>
      <c r="E67" s="421"/>
      <c r="F67" s="421"/>
      <c r="G67" s="421"/>
      <c r="H67" s="422"/>
    </row>
    <row r="68" spans="1:8" x14ac:dyDescent="0.2">
      <c r="A68" s="448"/>
      <c r="B68" s="448"/>
      <c r="C68" s="448" t="s">
        <v>559</v>
      </c>
      <c r="D68" s="451"/>
      <c r="E68" s="421"/>
      <c r="F68" s="421"/>
      <c r="G68" s="421"/>
      <c r="H68" s="422"/>
    </row>
    <row r="69" spans="1:8" ht="19.5" customHeight="1" thickBot="1" x14ac:dyDescent="0.3">
      <c r="A69" s="491" t="s">
        <v>543</v>
      </c>
      <c r="B69" s="492"/>
      <c r="C69" s="491" t="s">
        <v>545</v>
      </c>
      <c r="D69" s="493"/>
      <c r="E69" s="579">
        <f>SUM(E41:E68)</f>
        <v>0</v>
      </c>
      <c r="F69" s="579">
        <f t="shared" ref="F69:H69" si="1">SUM(F41:F68)</f>
        <v>0</v>
      </c>
      <c r="G69" s="579">
        <f t="shared" si="1"/>
        <v>0</v>
      </c>
      <c r="H69" s="579">
        <f t="shared" si="1"/>
        <v>0</v>
      </c>
    </row>
    <row r="70" spans="1:8" ht="15" customHeight="1" thickTop="1" x14ac:dyDescent="0.25">
      <c r="A70" s="477"/>
    </row>
    <row r="71" spans="1:8" x14ac:dyDescent="0.2">
      <c r="A71" s="8"/>
      <c r="B71" s="8"/>
      <c r="C71" s="8"/>
    </row>
    <row r="72" spans="1:8" x14ac:dyDescent="0.2">
      <c r="A72" s="8"/>
      <c r="B72" s="8"/>
      <c r="C72" s="8"/>
    </row>
    <row r="73" spans="1:8" ht="16.5" customHeight="1" x14ac:dyDescent="0.2">
      <c r="A73" s="8"/>
      <c r="B73" s="8"/>
      <c r="C73" s="8"/>
    </row>
    <row r="74" spans="1:8" ht="17.25" customHeight="1" x14ac:dyDescent="0.2">
      <c r="A74" s="8"/>
      <c r="B74" s="8"/>
      <c r="C74" s="8"/>
    </row>
    <row r="75" spans="1:8" x14ac:dyDescent="0.2">
      <c r="H75" s="7" t="s">
        <v>426</v>
      </c>
    </row>
    <row r="76" spans="1:8" x14ac:dyDescent="0.2">
      <c r="H76" s="183" t="s">
        <v>644</v>
      </c>
    </row>
  </sheetData>
  <sheetProtection algorithmName="SHA-512" hashValue="xB8oMPy7Ni2DToZnzOIIDyWL2KqMulkBY1RWVjz2SDh/D4dqHkzGRkXdJRSp4idWQMZvyJq+g1ko3GQsESvTEg==" saltValue="kGXlIwCzaxzBlNYWhnB7Ow=="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L78"/>
  <sheetViews>
    <sheetView topLeftCell="A6" zoomScale="80" zoomScaleNormal="80" workbookViewId="0">
      <selection activeCell="M68" sqref="M68"/>
    </sheetView>
  </sheetViews>
  <sheetFormatPr defaultColWidth="9.140625" defaultRowHeight="14.25" x14ac:dyDescent="0.2"/>
  <cols>
    <col min="1" max="1" width="1.7109375" style="21" customWidth="1"/>
    <col min="2" max="2" width="2.42578125" style="21" customWidth="1"/>
    <col min="3" max="3" width="4.42578125" style="21" customWidth="1"/>
    <col min="4" max="4" width="33"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804"/>
      <c r="B5" s="804"/>
      <c r="C5" s="804"/>
      <c r="D5" s="805"/>
      <c r="E5" s="806">
        <v>-1</v>
      </c>
      <c r="F5" s="807">
        <v>-2</v>
      </c>
      <c r="G5" s="808">
        <v>-3</v>
      </c>
      <c r="H5" s="808">
        <v>-4</v>
      </c>
    </row>
    <row r="6" spans="1:10" ht="15" x14ac:dyDescent="0.25">
      <c r="A6" s="809"/>
      <c r="B6" s="809"/>
      <c r="C6" s="809"/>
      <c r="D6" s="810"/>
      <c r="E6" s="810"/>
      <c r="F6" s="811" t="s">
        <v>1</v>
      </c>
      <c r="G6" s="1003" t="str">
        <f>"BUDGET YEAR ENDING "&amp;TEXT('Form 1'!$C$138,"mm/dd/yy")</f>
        <v>BUDGET YEAR ENDING 06/30/26</v>
      </c>
      <c r="H6" s="1004"/>
    </row>
    <row r="7" spans="1:10" ht="15" x14ac:dyDescent="0.25">
      <c r="A7" s="809"/>
      <c r="B7" s="809"/>
      <c r="C7" s="809"/>
      <c r="D7" s="810"/>
      <c r="E7" s="812" t="s">
        <v>412</v>
      </c>
      <c r="F7" s="812" t="s">
        <v>414</v>
      </c>
      <c r="G7" s="813"/>
      <c r="H7" s="814"/>
    </row>
    <row r="8" spans="1:10" ht="15.75" x14ac:dyDescent="0.25">
      <c r="A8" s="809"/>
      <c r="B8" s="815" t="s">
        <v>71</v>
      </c>
      <c r="C8" s="816"/>
      <c r="D8" s="810"/>
      <c r="E8" s="812" t="s">
        <v>413</v>
      </c>
      <c r="F8" s="812" t="s">
        <v>413</v>
      </c>
      <c r="G8" s="817" t="s">
        <v>415</v>
      </c>
      <c r="H8" s="818" t="s">
        <v>115</v>
      </c>
    </row>
    <row r="9" spans="1:10" s="24" customFormat="1" ht="18" customHeight="1" x14ac:dyDescent="0.25">
      <c r="A9" s="819"/>
      <c r="B9" s="1001"/>
      <c r="C9" s="1001"/>
      <c r="D9" s="1002"/>
      <c r="E9" s="820">
        <f>'Form 1'!$C$129</f>
        <v>45473</v>
      </c>
      <c r="F9" s="820">
        <f>'Form 1'!$C$133</f>
        <v>45838</v>
      </c>
      <c r="G9" s="821" t="s">
        <v>416</v>
      </c>
      <c r="H9" s="822" t="s">
        <v>416</v>
      </c>
    </row>
    <row r="10" spans="1:10" s="24" customFormat="1" ht="18" customHeight="1" x14ac:dyDescent="0.25">
      <c r="A10" s="452" t="s">
        <v>432</v>
      </c>
      <c r="B10" s="823"/>
      <c r="C10" s="824" t="s">
        <v>434</v>
      </c>
      <c r="D10" s="825"/>
      <c r="E10" s="382"/>
      <c r="F10" s="382"/>
      <c r="G10" s="382"/>
      <c r="H10" s="383"/>
      <c r="J10" s="8" t="s">
        <v>885</v>
      </c>
    </row>
    <row r="11" spans="1:10" s="24" customFormat="1" ht="15" customHeight="1" x14ac:dyDescent="0.25">
      <c r="A11" s="22"/>
      <c r="B11" s="826" t="s">
        <v>433</v>
      </c>
      <c r="C11" s="36"/>
      <c r="D11" s="827" t="s">
        <v>435</v>
      </c>
      <c r="E11" s="828"/>
      <c r="F11" s="828"/>
      <c r="G11" s="828"/>
      <c r="H11" s="829"/>
      <c r="J11" s="11" t="s">
        <v>886</v>
      </c>
    </row>
    <row r="12" spans="1:10" x14ac:dyDescent="0.2">
      <c r="A12" s="448"/>
      <c r="B12" s="448"/>
      <c r="C12" s="448" t="s">
        <v>78</v>
      </c>
      <c r="D12" s="451" t="s">
        <v>79</v>
      </c>
      <c r="E12" s="421"/>
      <c r="F12" s="421"/>
      <c r="G12" s="421"/>
      <c r="H12" s="422"/>
    </row>
    <row r="13" spans="1:10" x14ac:dyDescent="0.2">
      <c r="A13" s="448"/>
      <c r="B13" s="448"/>
      <c r="C13" s="448" t="s">
        <v>80</v>
      </c>
      <c r="D13" s="451" t="s">
        <v>81</v>
      </c>
      <c r="E13" s="421"/>
      <c r="F13" s="421"/>
      <c r="G13" s="421"/>
      <c r="H13" s="422"/>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10" x14ac:dyDescent="0.2">
      <c r="A17" s="448"/>
      <c r="B17" s="448"/>
      <c r="C17" s="448" t="s">
        <v>559</v>
      </c>
      <c r="D17" s="451"/>
      <c r="E17" s="421"/>
      <c r="F17" s="421"/>
      <c r="G17" s="421"/>
      <c r="H17" s="422"/>
    </row>
    <row r="18" spans="1:10" ht="15.75" customHeight="1" thickBot="1" x14ac:dyDescent="0.3">
      <c r="A18" s="461"/>
      <c r="B18" s="442" t="s">
        <v>167</v>
      </c>
      <c r="C18" s="461"/>
      <c r="D18" s="462"/>
      <c r="E18" s="578">
        <f>SUM(E11:E17)</f>
        <v>0</v>
      </c>
      <c r="F18" s="578">
        <f t="shared" ref="F18:H18" si="0">SUM(F11:F17)</f>
        <v>0</v>
      </c>
      <c r="G18" s="578">
        <f t="shared" si="0"/>
        <v>0</v>
      </c>
      <c r="H18" s="578">
        <f t="shared" si="0"/>
        <v>0</v>
      </c>
    </row>
    <row r="19" spans="1:10" ht="14.25" customHeight="1" x14ac:dyDescent="0.25">
      <c r="A19" s="448"/>
      <c r="B19" s="452" t="s">
        <v>168</v>
      </c>
      <c r="C19" s="452"/>
      <c r="D19" s="730" t="s">
        <v>169</v>
      </c>
      <c r="E19" s="380"/>
      <c r="F19" s="380"/>
      <c r="G19" s="380"/>
      <c r="H19" s="381"/>
      <c r="J19" s="8" t="s">
        <v>887</v>
      </c>
    </row>
    <row r="20" spans="1:10" x14ac:dyDescent="0.2">
      <c r="A20" s="448"/>
      <c r="B20" s="448"/>
      <c r="C20" s="448" t="s">
        <v>78</v>
      </c>
      <c r="D20" s="451" t="s">
        <v>79</v>
      </c>
      <c r="E20" s="421"/>
      <c r="F20" s="421">
        <v>1450</v>
      </c>
      <c r="G20" s="421">
        <v>13500</v>
      </c>
      <c r="H20" s="422">
        <v>13500</v>
      </c>
    </row>
    <row r="21" spans="1:10" x14ac:dyDescent="0.2">
      <c r="A21" s="448"/>
      <c r="B21" s="448"/>
      <c r="C21" s="448" t="s">
        <v>80</v>
      </c>
      <c r="D21" s="451" t="s">
        <v>81</v>
      </c>
      <c r="E21" s="421"/>
      <c r="F21" s="421"/>
      <c r="G21" s="421"/>
      <c r="H21" s="422"/>
    </row>
    <row r="22" spans="1:10" x14ac:dyDescent="0.2">
      <c r="A22" s="448"/>
      <c r="B22" s="448"/>
      <c r="C22" s="448" t="s">
        <v>141</v>
      </c>
      <c r="D22" s="451"/>
      <c r="E22" s="421"/>
      <c r="F22" s="421"/>
      <c r="G22" s="421"/>
      <c r="H22" s="422"/>
    </row>
    <row r="23" spans="1:10" x14ac:dyDescent="0.2">
      <c r="A23" s="448"/>
      <c r="B23" s="448"/>
      <c r="C23" s="448" t="s">
        <v>84</v>
      </c>
      <c r="D23" s="451" t="s">
        <v>85</v>
      </c>
      <c r="E23" s="421"/>
      <c r="F23" s="421"/>
      <c r="G23" s="421"/>
      <c r="H23" s="422"/>
    </row>
    <row r="24" spans="1:10" x14ac:dyDescent="0.2">
      <c r="A24" s="448"/>
      <c r="B24" s="448"/>
      <c r="C24" s="448" t="s">
        <v>88</v>
      </c>
      <c r="D24" s="451" t="s">
        <v>142</v>
      </c>
      <c r="E24" s="421"/>
      <c r="F24" s="421"/>
      <c r="G24" s="421"/>
      <c r="H24" s="422"/>
    </row>
    <row r="25" spans="1:10" x14ac:dyDescent="0.2">
      <c r="A25" s="448"/>
      <c r="B25" s="448"/>
      <c r="C25" s="448" t="s">
        <v>559</v>
      </c>
      <c r="D25" s="451"/>
      <c r="E25" s="421"/>
      <c r="F25" s="421"/>
      <c r="G25" s="421"/>
      <c r="H25" s="422"/>
    </row>
    <row r="26" spans="1:10" ht="15.75" customHeight="1" thickBot="1" x14ac:dyDescent="0.3">
      <c r="A26" s="461"/>
      <c r="B26" s="442" t="s">
        <v>170</v>
      </c>
      <c r="C26" s="461"/>
      <c r="D26" s="462"/>
      <c r="E26" s="578">
        <f>SUM(E19:E25)</f>
        <v>0</v>
      </c>
      <c r="F26" s="578">
        <f t="shared" ref="F26" si="1">SUM(F19:F25)</f>
        <v>1450</v>
      </c>
      <c r="G26" s="578">
        <f t="shared" ref="G26" si="2">SUM(G19:G25)</f>
        <v>13500</v>
      </c>
      <c r="H26" s="578">
        <f t="shared" ref="H26" si="3">SUM(H19:H25)</f>
        <v>13500</v>
      </c>
    </row>
    <row r="27" spans="1:10" ht="15" customHeight="1" x14ac:dyDescent="0.25">
      <c r="A27" s="448"/>
      <c r="B27" s="452" t="s">
        <v>171</v>
      </c>
      <c r="C27" s="452"/>
      <c r="D27" s="730" t="s">
        <v>172</v>
      </c>
      <c r="E27" s="380"/>
      <c r="F27" s="380"/>
      <c r="G27" s="380"/>
      <c r="H27" s="381"/>
      <c r="J27" s="8" t="s">
        <v>888</v>
      </c>
    </row>
    <row r="28" spans="1:10" x14ac:dyDescent="0.2">
      <c r="A28" s="448"/>
      <c r="B28" s="448"/>
      <c r="C28" s="448" t="s">
        <v>78</v>
      </c>
      <c r="D28" s="451" t="s">
        <v>79</v>
      </c>
      <c r="E28" s="421"/>
      <c r="F28" s="421"/>
      <c r="G28" s="421"/>
      <c r="H28" s="422"/>
    </row>
    <row r="29" spans="1:10" x14ac:dyDescent="0.2">
      <c r="A29" s="448"/>
      <c r="B29" s="448"/>
      <c r="C29" s="448" t="s">
        <v>80</v>
      </c>
      <c r="D29" s="451" t="s">
        <v>81</v>
      </c>
      <c r="E29" s="421"/>
      <c r="F29" s="421"/>
      <c r="G29" s="421"/>
      <c r="H29" s="422"/>
    </row>
    <row r="30" spans="1:10" ht="15" x14ac:dyDescent="0.25">
      <c r="A30" s="448"/>
      <c r="B30" s="448"/>
      <c r="C30" s="448" t="s">
        <v>141</v>
      </c>
      <c r="D30" s="451"/>
      <c r="E30" s="421"/>
      <c r="F30" s="421"/>
      <c r="G30" s="421"/>
      <c r="H30" s="422"/>
      <c r="J30" s="481" t="s">
        <v>889</v>
      </c>
    </row>
    <row r="31" spans="1:10" x14ac:dyDescent="0.2">
      <c r="A31" s="448"/>
      <c r="B31" s="448"/>
      <c r="C31" s="448" t="s">
        <v>84</v>
      </c>
      <c r="D31" s="451" t="s">
        <v>85</v>
      </c>
      <c r="E31" s="421"/>
      <c r="F31" s="421"/>
      <c r="G31" s="421"/>
      <c r="H31" s="422"/>
    </row>
    <row r="32" spans="1:10" x14ac:dyDescent="0.2">
      <c r="A32" s="448"/>
      <c r="B32" s="448"/>
      <c r="C32" s="448" t="s">
        <v>88</v>
      </c>
      <c r="D32" s="451" t="s">
        <v>142</v>
      </c>
      <c r="E32" s="421"/>
      <c r="F32" s="421"/>
      <c r="G32" s="421"/>
      <c r="H32" s="422"/>
    </row>
    <row r="33" spans="1:10" x14ac:dyDescent="0.2">
      <c r="A33" s="448"/>
      <c r="B33" s="448"/>
      <c r="C33" s="448" t="s">
        <v>559</v>
      </c>
      <c r="D33" s="451"/>
      <c r="E33" s="421"/>
      <c r="F33" s="421"/>
      <c r="G33" s="421"/>
      <c r="H33" s="422"/>
    </row>
    <row r="34" spans="1:10" ht="17.25" customHeight="1" thickBot="1" x14ac:dyDescent="0.3">
      <c r="A34" s="461"/>
      <c r="B34" s="442" t="s">
        <v>173</v>
      </c>
      <c r="C34" s="461"/>
      <c r="D34" s="462"/>
      <c r="E34" s="578">
        <f>SUM(E27:E33)</f>
        <v>0</v>
      </c>
      <c r="F34" s="578">
        <f t="shared" ref="F34" si="4">SUM(F27:F33)</f>
        <v>0</v>
      </c>
      <c r="G34" s="578">
        <f t="shared" ref="G34" si="5">SUM(G27:G33)</f>
        <v>0</v>
      </c>
      <c r="H34" s="578">
        <f t="shared" ref="H34" si="6">SUM(H27:H33)</f>
        <v>0</v>
      </c>
    </row>
    <row r="35" spans="1:10" ht="15" customHeight="1" x14ac:dyDescent="0.25">
      <c r="A35" s="448"/>
      <c r="B35" s="452" t="s">
        <v>174</v>
      </c>
      <c r="C35" s="452"/>
      <c r="D35" s="730" t="s">
        <v>175</v>
      </c>
      <c r="E35" s="380"/>
      <c r="F35" s="380"/>
      <c r="G35" s="380"/>
      <c r="H35" s="381"/>
      <c r="J35" s="8" t="s">
        <v>890</v>
      </c>
    </row>
    <row r="36" spans="1:10" x14ac:dyDescent="0.2">
      <c r="A36" s="448"/>
      <c r="B36" s="448"/>
      <c r="C36" s="448" t="s">
        <v>78</v>
      </c>
      <c r="D36" s="451" t="s">
        <v>79</v>
      </c>
      <c r="E36" s="421"/>
      <c r="F36" s="421">
        <v>50000</v>
      </c>
      <c r="G36" s="421">
        <v>100000</v>
      </c>
      <c r="H36" s="422">
        <v>100000</v>
      </c>
    </row>
    <row r="37" spans="1:10" x14ac:dyDescent="0.2">
      <c r="A37" s="448"/>
      <c r="B37" s="448"/>
      <c r="C37" s="448" t="s">
        <v>80</v>
      </c>
      <c r="D37" s="451" t="s">
        <v>81</v>
      </c>
      <c r="E37" s="427"/>
      <c r="F37" s="550">
        <v>16750</v>
      </c>
      <c r="G37" s="550">
        <v>42906</v>
      </c>
      <c r="H37" s="551">
        <v>42906</v>
      </c>
    </row>
    <row r="38" spans="1:10" x14ac:dyDescent="0.2">
      <c r="A38" s="448"/>
      <c r="B38" s="448"/>
      <c r="C38" s="448" t="s">
        <v>141</v>
      </c>
      <c r="D38" s="451"/>
      <c r="E38" s="421"/>
      <c r="F38" s="421">
        <v>1789</v>
      </c>
      <c r="G38" s="421">
        <v>15308</v>
      </c>
      <c r="H38" s="422">
        <v>15308</v>
      </c>
    </row>
    <row r="39" spans="1:10" x14ac:dyDescent="0.2">
      <c r="A39" s="448"/>
      <c r="B39" s="448"/>
      <c r="C39" s="448" t="s">
        <v>84</v>
      </c>
      <c r="D39" s="451" t="s">
        <v>85</v>
      </c>
      <c r="E39" s="421"/>
      <c r="F39" s="421"/>
      <c r="G39" s="421"/>
      <c r="H39" s="422"/>
    </row>
    <row r="40" spans="1:10" x14ac:dyDescent="0.2">
      <c r="A40" s="448"/>
      <c r="B40" s="448"/>
      <c r="C40" s="448" t="s">
        <v>88</v>
      </c>
      <c r="D40" s="451" t="s">
        <v>142</v>
      </c>
      <c r="E40" s="421"/>
      <c r="F40" s="421"/>
      <c r="G40" s="421"/>
      <c r="H40" s="422"/>
    </row>
    <row r="41" spans="1:10" x14ac:dyDescent="0.2">
      <c r="A41" s="448"/>
      <c r="B41" s="448"/>
      <c r="C41" s="448" t="s">
        <v>559</v>
      </c>
      <c r="D41" s="451"/>
      <c r="E41" s="421"/>
      <c r="F41" s="421"/>
      <c r="G41" s="421"/>
      <c r="H41" s="422"/>
    </row>
    <row r="42" spans="1:10" ht="16.5" customHeight="1" thickBot="1" x14ac:dyDescent="0.3">
      <c r="A42" s="461"/>
      <c r="B42" s="442" t="s">
        <v>176</v>
      </c>
      <c r="C42" s="461"/>
      <c r="D42" s="462"/>
      <c r="E42" s="578">
        <f>SUM(E35:E41)</f>
        <v>0</v>
      </c>
      <c r="F42" s="578">
        <f t="shared" ref="F42" si="7">SUM(F35:F41)</f>
        <v>68539</v>
      </c>
      <c r="G42" s="578">
        <f t="shared" ref="G42" si="8">SUM(G35:G41)</f>
        <v>158214</v>
      </c>
      <c r="H42" s="578">
        <f t="shared" ref="H42" si="9">SUM(H35:H41)</f>
        <v>158214</v>
      </c>
    </row>
    <row r="43" spans="1:10" ht="15" customHeight="1" x14ac:dyDescent="0.25">
      <c r="A43" s="448"/>
      <c r="B43" s="452" t="s">
        <v>574</v>
      </c>
      <c r="C43" s="452"/>
      <c r="D43" s="730" t="s">
        <v>575</v>
      </c>
      <c r="E43" s="384"/>
      <c r="F43" s="380"/>
      <c r="G43" s="380"/>
      <c r="H43" s="381"/>
      <c r="J43" s="8" t="s">
        <v>891</v>
      </c>
    </row>
    <row r="44" spans="1:10" x14ac:dyDescent="0.2">
      <c r="A44" s="448"/>
      <c r="B44" s="448"/>
      <c r="C44" s="448" t="s">
        <v>78</v>
      </c>
      <c r="D44" s="451" t="s">
        <v>79</v>
      </c>
      <c r="E44" s="421"/>
      <c r="F44" s="421"/>
      <c r="G44" s="421"/>
      <c r="H44" s="422"/>
    </row>
    <row r="45" spans="1:10" x14ac:dyDescent="0.2">
      <c r="A45" s="448"/>
      <c r="B45" s="448"/>
      <c r="C45" s="448" t="s">
        <v>80</v>
      </c>
      <c r="D45" s="451" t="s">
        <v>81</v>
      </c>
      <c r="E45" s="427"/>
      <c r="F45" s="550"/>
      <c r="G45" s="550"/>
      <c r="H45" s="551"/>
    </row>
    <row r="46" spans="1:10" ht="15" x14ac:dyDescent="0.25">
      <c r="A46" s="448"/>
      <c r="B46" s="448"/>
      <c r="C46" s="448" t="s">
        <v>141</v>
      </c>
      <c r="D46" s="451"/>
      <c r="E46" s="421"/>
      <c r="F46" s="421">
        <v>10076</v>
      </c>
      <c r="G46" s="421">
        <v>56285</v>
      </c>
      <c r="H46" s="422">
        <v>56285</v>
      </c>
      <c r="J46" s="481" t="s">
        <v>892</v>
      </c>
    </row>
    <row r="47" spans="1:10" x14ac:dyDescent="0.2">
      <c r="A47" s="448"/>
      <c r="B47" s="448"/>
      <c r="C47" s="448" t="s">
        <v>84</v>
      </c>
      <c r="D47" s="451" t="s">
        <v>85</v>
      </c>
      <c r="E47" s="421"/>
      <c r="F47" s="421">
        <v>8101</v>
      </c>
      <c r="G47" s="421">
        <v>8500</v>
      </c>
      <c r="H47" s="422">
        <v>8500</v>
      </c>
    </row>
    <row r="48" spans="1:10" x14ac:dyDescent="0.2">
      <c r="A48" s="448"/>
      <c r="B48" s="448"/>
      <c r="C48" s="448" t="s">
        <v>88</v>
      </c>
      <c r="D48" s="451" t="s">
        <v>142</v>
      </c>
      <c r="E48" s="421"/>
      <c r="F48" s="421"/>
      <c r="G48" s="421"/>
      <c r="H48" s="422"/>
    </row>
    <row r="49" spans="1:10" x14ac:dyDescent="0.2">
      <c r="A49" s="448"/>
      <c r="B49" s="448"/>
      <c r="C49" s="448" t="s">
        <v>559</v>
      </c>
      <c r="D49" s="451"/>
      <c r="E49" s="421"/>
      <c r="F49" s="421"/>
      <c r="G49" s="421"/>
      <c r="H49" s="422"/>
    </row>
    <row r="50" spans="1:10" ht="17.25" customHeight="1" thickBot="1" x14ac:dyDescent="0.3">
      <c r="A50" s="461"/>
      <c r="B50" s="442" t="s">
        <v>177</v>
      </c>
      <c r="C50" s="461"/>
      <c r="D50" s="462"/>
      <c r="E50" s="578">
        <f>SUM(E43:E49)</f>
        <v>0</v>
      </c>
      <c r="F50" s="578">
        <f t="shared" ref="F50" si="10">SUM(F43:F49)</f>
        <v>18177</v>
      </c>
      <c r="G50" s="578">
        <f t="shared" ref="G50" si="11">SUM(G43:G49)</f>
        <v>64785</v>
      </c>
      <c r="H50" s="578">
        <f t="shared" ref="H50" si="12">SUM(H43:H49)</f>
        <v>64785</v>
      </c>
    </row>
    <row r="51" spans="1:10" ht="30" x14ac:dyDescent="0.25">
      <c r="A51" s="452"/>
      <c r="B51" s="830" t="s">
        <v>158</v>
      </c>
      <c r="C51" s="452"/>
      <c r="D51" s="831" t="s">
        <v>159</v>
      </c>
      <c r="E51" s="380"/>
      <c r="F51" s="380"/>
      <c r="G51" s="380"/>
      <c r="H51" s="381"/>
      <c r="J51" s="8" t="s">
        <v>893</v>
      </c>
    </row>
    <row r="52" spans="1:10" x14ac:dyDescent="0.2">
      <c r="A52" s="448"/>
      <c r="B52" s="448"/>
      <c r="C52" s="448" t="s">
        <v>78</v>
      </c>
      <c r="D52" s="451" t="s">
        <v>79</v>
      </c>
      <c r="E52" s="421"/>
      <c r="F52" s="421">
        <v>45000</v>
      </c>
      <c r="G52" s="421">
        <v>68984</v>
      </c>
      <c r="H52" s="422">
        <v>68984</v>
      </c>
    </row>
    <row r="53" spans="1:10" x14ac:dyDescent="0.2">
      <c r="A53" s="448"/>
      <c r="B53" s="448"/>
      <c r="C53" s="448" t="s">
        <v>80</v>
      </c>
      <c r="D53" s="451" t="s">
        <v>81</v>
      </c>
      <c r="E53" s="421"/>
      <c r="F53" s="421">
        <v>2000</v>
      </c>
      <c r="G53" s="421">
        <v>17854</v>
      </c>
      <c r="H53" s="422">
        <v>17854</v>
      </c>
    </row>
    <row r="54" spans="1:10" x14ac:dyDescent="0.2">
      <c r="A54" s="448"/>
      <c r="B54" s="448"/>
      <c r="C54" s="448" t="s">
        <v>141</v>
      </c>
      <c r="D54" s="451"/>
      <c r="E54" s="421"/>
      <c r="F54" s="421">
        <v>23321</v>
      </c>
      <c r="G54" s="421">
        <v>72836</v>
      </c>
      <c r="H54" s="422">
        <v>72836</v>
      </c>
    </row>
    <row r="55" spans="1:10" x14ac:dyDescent="0.2">
      <c r="A55" s="448"/>
      <c r="B55" s="448"/>
      <c r="C55" s="448" t="s">
        <v>84</v>
      </c>
      <c r="D55" s="451" t="s">
        <v>85</v>
      </c>
      <c r="E55" s="421"/>
      <c r="F55" s="421">
        <v>229564</v>
      </c>
      <c r="G55" s="421">
        <v>28500</v>
      </c>
      <c r="H55" s="422">
        <v>28500</v>
      </c>
    </row>
    <row r="56" spans="1:10" x14ac:dyDescent="0.2">
      <c r="A56" s="448"/>
      <c r="B56" s="448"/>
      <c r="C56" s="448" t="s">
        <v>88</v>
      </c>
      <c r="D56" s="451" t="s">
        <v>142</v>
      </c>
      <c r="E56" s="421"/>
      <c r="F56" s="421"/>
      <c r="G56" s="421"/>
      <c r="H56" s="422"/>
    </row>
    <row r="57" spans="1:10" x14ac:dyDescent="0.2">
      <c r="A57" s="448"/>
      <c r="B57" s="448"/>
      <c r="C57" s="448" t="s">
        <v>559</v>
      </c>
      <c r="D57" s="451"/>
      <c r="E57" s="421"/>
      <c r="F57" s="421"/>
      <c r="G57" s="421"/>
      <c r="H57" s="422"/>
    </row>
    <row r="58" spans="1:10" ht="15.75" customHeight="1" thickBot="1" x14ac:dyDescent="0.3">
      <c r="A58" s="461"/>
      <c r="B58" s="442" t="s">
        <v>160</v>
      </c>
      <c r="C58" s="461"/>
      <c r="D58" s="462"/>
      <c r="E58" s="578">
        <f>SUM(E52:E57)</f>
        <v>0</v>
      </c>
      <c r="F58" s="578">
        <f>SUM(F52:F57)</f>
        <v>299885</v>
      </c>
      <c r="G58" s="578">
        <f>SUM(G52:G57)</f>
        <v>188174</v>
      </c>
      <c r="H58" s="578">
        <f>SUM(H52:H57)</f>
        <v>188174</v>
      </c>
    </row>
    <row r="59" spans="1:10" ht="16.5" customHeight="1" x14ac:dyDescent="0.25">
      <c r="A59" s="448"/>
      <c r="B59" s="452" t="s">
        <v>161</v>
      </c>
      <c r="C59" s="452"/>
      <c r="D59" s="730" t="s">
        <v>162</v>
      </c>
      <c r="E59" s="380"/>
      <c r="F59" s="380"/>
      <c r="G59" s="380"/>
      <c r="H59" s="381"/>
      <c r="J59" s="8" t="s">
        <v>902</v>
      </c>
    </row>
    <row r="60" spans="1:10" x14ac:dyDescent="0.2">
      <c r="A60" s="448"/>
      <c r="B60" s="448"/>
      <c r="C60" s="448" t="s">
        <v>78</v>
      </c>
      <c r="D60" s="451" t="s">
        <v>79</v>
      </c>
      <c r="E60" s="421"/>
      <c r="F60" s="421"/>
      <c r="G60" s="421"/>
      <c r="H60" s="422"/>
      <c r="J60" s="8" t="s">
        <v>903</v>
      </c>
    </row>
    <row r="61" spans="1:10" x14ac:dyDescent="0.2">
      <c r="A61" s="448"/>
      <c r="B61" s="448"/>
      <c r="C61" s="448" t="s">
        <v>80</v>
      </c>
      <c r="D61" s="451" t="s">
        <v>81</v>
      </c>
      <c r="E61" s="421"/>
      <c r="F61" s="421"/>
      <c r="G61" s="421"/>
      <c r="H61" s="422"/>
    </row>
    <row r="62" spans="1:10" x14ac:dyDescent="0.2">
      <c r="A62" s="448"/>
      <c r="B62" s="448"/>
      <c r="C62" s="448" t="s">
        <v>141</v>
      </c>
      <c r="D62" s="451"/>
      <c r="E62" s="421"/>
      <c r="F62" s="421"/>
      <c r="G62" s="421"/>
      <c r="H62" s="422"/>
    </row>
    <row r="63" spans="1:10" x14ac:dyDescent="0.2">
      <c r="A63" s="448"/>
      <c r="B63" s="448"/>
      <c r="C63" s="448" t="s">
        <v>84</v>
      </c>
      <c r="D63" s="451" t="s">
        <v>85</v>
      </c>
      <c r="E63" s="421"/>
      <c r="F63" s="421"/>
      <c r="G63" s="421"/>
      <c r="H63" s="422"/>
    </row>
    <row r="64" spans="1:10" x14ac:dyDescent="0.2">
      <c r="A64" s="448"/>
      <c r="B64" s="448"/>
      <c r="C64" s="448" t="s">
        <v>88</v>
      </c>
      <c r="D64" s="451" t="s">
        <v>142</v>
      </c>
      <c r="E64" s="421"/>
      <c r="F64" s="421"/>
      <c r="G64" s="421"/>
      <c r="H64" s="422"/>
    </row>
    <row r="65" spans="1:12" x14ac:dyDescent="0.2">
      <c r="A65" s="448"/>
      <c r="B65" s="448"/>
      <c r="C65" s="448" t="s">
        <v>559</v>
      </c>
      <c r="D65" s="451"/>
      <c r="E65" s="421"/>
      <c r="F65" s="421"/>
      <c r="G65" s="421"/>
      <c r="H65" s="422"/>
    </row>
    <row r="66" spans="1:12" ht="15.75" customHeight="1" thickBot="1" x14ac:dyDescent="0.3">
      <c r="A66" s="461"/>
      <c r="B66" s="442" t="s">
        <v>163</v>
      </c>
      <c r="C66" s="461"/>
      <c r="D66" s="462"/>
      <c r="E66" s="578">
        <f>SUM(E60:E65)</f>
        <v>0</v>
      </c>
      <c r="F66" s="578">
        <f>SUM(F60:F65)</f>
        <v>0</v>
      </c>
      <c r="G66" s="578">
        <f>SUM(G60:G65)</f>
        <v>0</v>
      </c>
      <c r="H66" s="578">
        <f>SUM(H60:H65)</f>
        <v>0</v>
      </c>
    </row>
    <row r="67" spans="1:12" ht="20.25" customHeight="1" x14ac:dyDescent="0.25">
      <c r="A67" s="832" t="s">
        <v>900</v>
      </c>
      <c r="B67" s="832"/>
      <c r="C67" s="833"/>
      <c r="D67" s="739"/>
      <c r="E67" s="553">
        <f>E66+E58+'Sch BB-12'!E50+'Sch BB-12'!E42+'Sch BB-12'!E34+'Sch BB-12'!E26+'Sch BB-12'!E18</f>
        <v>0</v>
      </c>
      <c r="F67" s="553">
        <f>F66+F58+'Sch BB-12'!F50+'Sch BB-12'!F42+'Sch BB-12'!F34+'Sch BB-12'!F26+'Sch BB-12'!F18</f>
        <v>388051</v>
      </c>
      <c r="G67" s="553">
        <f>G66+G58+'Sch BB-12'!G50+'Sch BB-12'!G42+'Sch BB-12'!G34+'Sch BB-12'!G26+'Sch BB-12'!G18</f>
        <v>424673</v>
      </c>
      <c r="H67" s="553">
        <f>H66+H58+'Sch BB-12'!H50+'Sch BB-12'!H42+'Sch BB-12'!H34+'Sch BB-12'!H26+'Sch BB-12'!H18</f>
        <v>424673</v>
      </c>
    </row>
    <row r="68" spans="1:12" ht="15" customHeight="1" x14ac:dyDescent="0.2">
      <c r="E68" s="25"/>
      <c r="F68" s="25"/>
      <c r="G68" s="25"/>
      <c r="H68" s="25"/>
      <c r="L68" s="25"/>
    </row>
    <row r="69" spans="1:12" ht="13.5" customHeight="1" x14ac:dyDescent="0.2">
      <c r="A69" s="8"/>
      <c r="B69" s="8"/>
      <c r="C69" s="8"/>
    </row>
    <row r="70" spans="1:12" ht="16.5" customHeight="1" x14ac:dyDescent="0.2">
      <c r="A70" s="8"/>
      <c r="B70" s="8"/>
      <c r="C70" s="8"/>
    </row>
    <row r="71" spans="1:12" ht="17.25" customHeight="1" x14ac:dyDescent="0.2">
      <c r="A71" s="8"/>
      <c r="B71" s="8"/>
      <c r="C71" s="8"/>
    </row>
    <row r="72" spans="1:12" x14ac:dyDescent="0.2">
      <c r="A72" s="8"/>
      <c r="B72" s="8"/>
      <c r="C72" s="8"/>
    </row>
    <row r="73" spans="1:12" ht="15" customHeight="1" x14ac:dyDescent="0.2">
      <c r="A73" s="8"/>
      <c r="B73" s="8"/>
      <c r="C73" s="8"/>
    </row>
    <row r="74" spans="1:12" ht="15" customHeight="1" x14ac:dyDescent="0.25">
      <c r="A74" s="477"/>
      <c r="B74" s="477"/>
      <c r="G74" s="1"/>
    </row>
    <row r="77" spans="1:12" x14ac:dyDescent="0.2">
      <c r="H77" s="7" t="s">
        <v>426</v>
      </c>
    </row>
    <row r="78" spans="1:12" ht="15.75" customHeight="1" x14ac:dyDescent="0.2">
      <c r="H78" s="183" t="s">
        <v>645</v>
      </c>
    </row>
  </sheetData>
  <sheetProtection algorithmName="SHA-512" hashValue="iVp/naLURCyxjNAoIAgD4FmjTL9PG+NW7b0/MDW+1tHi6XrcRsHo1cH6UQ8o06fABOFo6CnXAIxTOdyCEz6nLw==" saltValue="hynZCHrHJO2fQz/yK0hYm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20"/>
  <sheetViews>
    <sheetView zoomScale="112" zoomScaleNormal="112" workbookViewId="0">
      <selection activeCell="I7" sqref="I7"/>
    </sheetView>
  </sheetViews>
  <sheetFormatPr defaultColWidth="9.140625" defaultRowHeight="12" x14ac:dyDescent="0.2"/>
  <cols>
    <col min="1" max="1" width="3" style="648" bestFit="1" customWidth="1"/>
    <col min="2" max="2" width="18.140625" style="28" customWidth="1"/>
    <col min="3" max="3" width="15.42578125" style="28" customWidth="1"/>
    <col min="4" max="4" width="8.5703125" style="28" customWidth="1"/>
    <col min="5" max="5" width="18.140625" style="28" customWidth="1"/>
    <col min="6" max="6" width="15.42578125" style="28" customWidth="1"/>
    <col min="7" max="7" width="9.140625" style="28"/>
    <col min="8" max="8" width="18.140625" style="28" customWidth="1"/>
    <col min="9" max="9" width="15.42578125" style="28" customWidth="1"/>
    <col min="10" max="10" width="14.42578125" style="28" customWidth="1"/>
    <col min="11" max="11" width="7.28515625" style="28" customWidth="1"/>
    <col min="12" max="12" width="67.5703125" style="28" customWidth="1"/>
    <col min="13" max="16384" width="9.140625" style="28"/>
  </cols>
  <sheetData>
    <row r="1" spans="1:14" ht="116.25" customHeight="1" x14ac:dyDescent="0.2">
      <c r="B1" s="965"/>
      <c r="C1" s="965"/>
      <c r="D1" s="965"/>
      <c r="E1" s="965"/>
      <c r="F1" s="965"/>
      <c r="G1" s="965"/>
      <c r="H1" s="965"/>
      <c r="I1" s="965"/>
      <c r="K1" s="1"/>
    </row>
    <row r="2" spans="1:14" x14ac:dyDescent="0.2">
      <c r="K2" s="659" t="s">
        <v>1050</v>
      </c>
      <c r="L2" s="683"/>
    </row>
    <row r="3" spans="1:14" x14ac:dyDescent="0.2">
      <c r="B3" s="1" t="s">
        <v>827</v>
      </c>
      <c r="H3" s="1" t="s">
        <v>1017</v>
      </c>
      <c r="I3" s="680">
        <v>45792</v>
      </c>
      <c r="K3" s="656"/>
      <c r="L3" s="676" t="s">
        <v>1039</v>
      </c>
    </row>
    <row r="4" spans="1:14" x14ac:dyDescent="0.2">
      <c r="B4" s="1" t="s">
        <v>828</v>
      </c>
      <c r="K4" s="671"/>
      <c r="L4" s="677" t="s">
        <v>1035</v>
      </c>
    </row>
    <row r="5" spans="1:14" x14ac:dyDescent="0.2">
      <c r="B5" s="1" t="s">
        <v>829</v>
      </c>
      <c r="K5" s="675"/>
      <c r="L5" s="1" t="s">
        <v>1036</v>
      </c>
    </row>
    <row r="6" spans="1:14" x14ac:dyDescent="0.2">
      <c r="K6" s="672"/>
      <c r="L6" s="1" t="s">
        <v>1037</v>
      </c>
    </row>
    <row r="7" spans="1:14" x14ac:dyDescent="0.2">
      <c r="B7" s="967" t="s">
        <v>1052</v>
      </c>
      <c r="C7" s="967"/>
      <c r="D7" s="967"/>
      <c r="E7" s="967"/>
      <c r="F7" s="967"/>
      <c r="G7" s="967"/>
      <c r="H7" s="5" t="s">
        <v>1029</v>
      </c>
      <c r="I7" s="681" t="s">
        <v>1023</v>
      </c>
      <c r="K7" s="673"/>
      <c r="L7" s="1" t="s">
        <v>1038</v>
      </c>
    </row>
    <row r="8" spans="1:14" ht="16.899999999999999" customHeight="1" x14ac:dyDescent="0.2">
      <c r="B8" s="1" t="str">
        <f>"budget for the fiscal year ending "&amp;'Form 1'!C137&amp;", consisting of the following estimated revenues and expenditures:"</f>
        <v>budget for the fiscal year ending June 30, 2026, consisting of the following estimated revenues and expenditures:</v>
      </c>
      <c r="K8" s="674"/>
      <c r="L8" s="1" t="s">
        <v>1038</v>
      </c>
      <c r="N8" s="1"/>
    </row>
    <row r="9" spans="1:14" ht="15.6" customHeight="1" x14ac:dyDescent="0.2">
      <c r="D9" s="645"/>
      <c r="F9" s="634"/>
      <c r="K9" s="651"/>
      <c r="L9" s="1" t="s">
        <v>1041</v>
      </c>
      <c r="N9" s="1"/>
    </row>
    <row r="10" spans="1:14" s="72" customFormat="1" ht="12" customHeight="1" x14ac:dyDescent="0.2">
      <c r="A10" s="654"/>
      <c r="B10" s="966" t="s">
        <v>1043</v>
      </c>
      <c r="C10" s="966"/>
      <c r="E10" s="966" t="s">
        <v>1045</v>
      </c>
      <c r="F10" s="966"/>
      <c r="H10" s="966" t="s">
        <v>1046</v>
      </c>
      <c r="I10" s="966"/>
      <c r="K10" s="678">
        <v>0</v>
      </c>
      <c r="L10" s="677" t="s">
        <v>1040</v>
      </c>
    </row>
    <row r="11" spans="1:14" s="663" customFormat="1" ht="13.9" customHeight="1" x14ac:dyDescent="0.2">
      <c r="B11" s="963" t="s">
        <v>1044</v>
      </c>
      <c r="C11" s="963"/>
      <c r="E11" s="963" t="s">
        <v>1028</v>
      </c>
      <c r="F11" s="963"/>
      <c r="H11" s="963" t="s">
        <v>1028</v>
      </c>
      <c r="I11" s="963"/>
      <c r="L11" s="797" t="s">
        <v>1051</v>
      </c>
    </row>
    <row r="12" spans="1:14" s="65" customFormat="1" ht="13.9" customHeight="1" x14ac:dyDescent="0.2">
      <c r="A12" s="664"/>
      <c r="B12" s="665" t="s">
        <v>948</v>
      </c>
      <c r="C12" s="665" t="s">
        <v>1026</v>
      </c>
      <c r="E12" s="665" t="s">
        <v>948</v>
      </c>
      <c r="F12" s="665" t="s">
        <v>1027</v>
      </c>
      <c r="H12" s="665" t="s">
        <v>948</v>
      </c>
      <c r="I12" s="666" t="s">
        <v>1027</v>
      </c>
    </row>
    <row r="13" spans="1:14" ht="13.9" customHeight="1" x14ac:dyDescent="0.2">
      <c r="A13" s="648">
        <v>1</v>
      </c>
      <c r="B13" s="660">
        <v>100</v>
      </c>
      <c r="C13" s="649">
        <f>'Sch B-1'!L43+'Sch B-1'!L56</f>
        <v>1147854</v>
      </c>
      <c r="D13" s="648">
        <v>1</v>
      </c>
      <c r="E13" s="374"/>
      <c r="F13" s="374"/>
      <c r="G13" s="648">
        <v>1</v>
      </c>
      <c r="H13" s="374"/>
      <c r="I13" s="682"/>
      <c r="K13" s="2" t="s">
        <v>831</v>
      </c>
    </row>
    <row r="14" spans="1:14" ht="13.9" customHeight="1" x14ac:dyDescent="0.2">
      <c r="A14" s="648">
        <v>2</v>
      </c>
      <c r="B14" s="660">
        <v>206</v>
      </c>
      <c r="C14" s="649">
        <f>'Sch B-1'!L46</f>
        <v>0</v>
      </c>
      <c r="D14" s="648">
        <v>2</v>
      </c>
      <c r="E14" s="374"/>
      <c r="F14" s="374"/>
      <c r="G14" s="648">
        <v>2</v>
      </c>
      <c r="H14" s="374"/>
      <c r="I14" s="374"/>
      <c r="K14" s="1" t="s">
        <v>1042</v>
      </c>
    </row>
    <row r="15" spans="1:14" ht="13.9" customHeight="1" x14ac:dyDescent="0.2">
      <c r="A15" s="648">
        <v>3</v>
      </c>
      <c r="B15" s="660">
        <v>207</v>
      </c>
      <c r="C15" s="649">
        <f>'Sch B-1'!L47</f>
        <v>0</v>
      </c>
      <c r="D15" s="648">
        <v>3</v>
      </c>
      <c r="E15" s="374"/>
      <c r="F15" s="374"/>
      <c r="G15" s="648">
        <v>3</v>
      </c>
      <c r="H15" s="374"/>
      <c r="I15" s="374"/>
      <c r="K15" s="1" t="s">
        <v>1047</v>
      </c>
    </row>
    <row r="16" spans="1:14" ht="13.9" customHeight="1" x14ac:dyDescent="0.2">
      <c r="A16" s="648">
        <v>4</v>
      </c>
      <c r="B16" s="660">
        <v>208</v>
      </c>
      <c r="C16" s="649">
        <f>'Sch B-1'!L48</f>
        <v>0</v>
      </c>
      <c r="D16" s="648">
        <v>4</v>
      </c>
      <c r="E16" s="374"/>
      <c r="F16" s="374"/>
      <c r="G16" s="648">
        <v>4</v>
      </c>
      <c r="H16" s="374"/>
      <c r="I16" s="374"/>
      <c r="K16" s="1" t="s">
        <v>1048</v>
      </c>
    </row>
    <row r="17" spans="1:12" ht="13.9" customHeight="1" x14ac:dyDescent="0.2">
      <c r="A17" s="648">
        <v>5</v>
      </c>
      <c r="B17" s="650"/>
      <c r="C17" s="651"/>
      <c r="D17" s="648">
        <v>5</v>
      </c>
      <c r="E17" s="374"/>
      <c r="F17" s="374"/>
      <c r="G17" s="648">
        <v>5</v>
      </c>
      <c r="H17" s="374"/>
      <c r="I17" s="374"/>
      <c r="K17" s="1"/>
    </row>
    <row r="18" spans="1:12" ht="13.9" customHeight="1" x14ac:dyDescent="0.2">
      <c r="A18" s="648">
        <v>6</v>
      </c>
      <c r="B18" s="650"/>
      <c r="C18" s="651"/>
      <c r="D18" s="648">
        <v>6</v>
      </c>
      <c r="E18" s="374"/>
      <c r="F18" s="374"/>
      <c r="G18" s="648">
        <v>6</v>
      </c>
      <c r="H18" s="374"/>
      <c r="I18" s="374"/>
    </row>
    <row r="19" spans="1:12" ht="13.9" customHeight="1" x14ac:dyDescent="0.2">
      <c r="A19" s="648">
        <v>7</v>
      </c>
      <c r="B19" s="650"/>
      <c r="C19" s="651"/>
      <c r="D19" s="648">
        <v>7</v>
      </c>
      <c r="E19" s="374"/>
      <c r="F19" s="374"/>
      <c r="G19" s="648">
        <v>7</v>
      </c>
      <c r="H19" s="374"/>
      <c r="I19" s="374"/>
    </row>
    <row r="20" spans="1:12" ht="13.9" customHeight="1" x14ac:dyDescent="0.2">
      <c r="A20" s="648">
        <v>8</v>
      </c>
      <c r="B20" s="650"/>
      <c r="C20" s="651"/>
      <c r="D20" s="648">
        <v>8</v>
      </c>
      <c r="E20" s="374"/>
      <c r="F20" s="374"/>
      <c r="G20" s="648">
        <v>8</v>
      </c>
      <c r="H20" s="374"/>
      <c r="I20" s="374"/>
    </row>
    <row r="21" spans="1:12" ht="13.9" customHeight="1" x14ac:dyDescent="0.2">
      <c r="A21" s="648">
        <v>9</v>
      </c>
      <c r="B21" s="650"/>
      <c r="C21" s="651"/>
      <c r="D21" s="648">
        <v>9</v>
      </c>
      <c r="E21" s="374"/>
      <c r="F21" s="374"/>
      <c r="G21" s="648">
        <v>9</v>
      </c>
      <c r="H21" s="374"/>
      <c r="I21" s="374"/>
    </row>
    <row r="22" spans="1:12" ht="13.9" customHeight="1" x14ac:dyDescent="0.2">
      <c r="A22" s="648">
        <v>10</v>
      </c>
      <c r="B22" s="650"/>
      <c r="C22" s="651"/>
      <c r="D22" s="648">
        <v>10</v>
      </c>
      <c r="E22" s="374"/>
      <c r="F22" s="374"/>
      <c r="G22" s="648">
        <v>10</v>
      </c>
      <c r="H22" s="374"/>
      <c r="I22" s="374"/>
    </row>
    <row r="23" spans="1:12" ht="13.9" customHeight="1" x14ac:dyDescent="0.2">
      <c r="A23" s="648">
        <v>11</v>
      </c>
      <c r="B23" s="650"/>
      <c r="C23" s="651"/>
      <c r="D23" s="648">
        <v>11</v>
      </c>
      <c r="E23" s="374"/>
      <c r="F23" s="374"/>
      <c r="G23" s="648">
        <v>11</v>
      </c>
      <c r="H23" s="374"/>
      <c r="I23" s="374"/>
    </row>
    <row r="24" spans="1:12" ht="13.9" customHeight="1" x14ac:dyDescent="0.2">
      <c r="A24" s="648">
        <v>12</v>
      </c>
      <c r="B24" s="652"/>
      <c r="C24" s="653"/>
      <c r="D24" s="648">
        <v>12</v>
      </c>
      <c r="E24" s="373"/>
      <c r="F24" s="373"/>
      <c r="G24" s="648">
        <v>12</v>
      </c>
      <c r="H24" s="373"/>
      <c r="I24" s="373"/>
    </row>
    <row r="25" spans="1:12" s="72" customFormat="1" ht="13.9" customHeight="1" x14ac:dyDescent="0.2">
      <c r="A25" s="654"/>
      <c r="B25" s="658" t="s">
        <v>119</v>
      </c>
      <c r="C25" s="655">
        <f>'Sch B-1'!N59</f>
        <v>1147854</v>
      </c>
      <c r="E25" s="658" t="s">
        <v>119</v>
      </c>
      <c r="F25" s="657">
        <f>SUM(F13:F24)</f>
        <v>0</v>
      </c>
      <c r="H25" s="658" t="s">
        <v>119</v>
      </c>
      <c r="I25" s="661">
        <f>SUM(I13:I24)</f>
        <v>0</v>
      </c>
    </row>
    <row r="26" spans="1:12" hidden="1" x14ac:dyDescent="0.2">
      <c r="B26" s="1" t="s">
        <v>375</v>
      </c>
      <c r="C26" s="1"/>
      <c r="D26" s="1"/>
      <c r="E26" s="1"/>
      <c r="F26" s="1"/>
      <c r="G26" s="1"/>
      <c r="H26" s="1"/>
      <c r="I26" s="1"/>
      <c r="J26" s="1"/>
      <c r="K26" s="1"/>
      <c r="L26" s="1"/>
    </row>
    <row r="27" spans="1:12" hidden="1" x14ac:dyDescent="0.2">
      <c r="B27" s="1" t="s">
        <v>786</v>
      </c>
      <c r="C27" s="1"/>
      <c r="D27" s="1"/>
      <c r="E27" s="1"/>
      <c r="F27" s="1"/>
      <c r="G27" s="635"/>
      <c r="H27" s="1"/>
      <c r="I27" s="1"/>
      <c r="J27" s="1"/>
      <c r="K27" s="1"/>
      <c r="L27" s="1"/>
    </row>
    <row r="28" spans="1:12" hidden="1" x14ac:dyDescent="0.2">
      <c r="B28" s="1" t="s">
        <v>377</v>
      </c>
      <c r="C28" s="1"/>
      <c r="D28" s="1"/>
      <c r="E28" s="1"/>
      <c r="F28" s="1"/>
      <c r="G28" s="1"/>
      <c r="H28" s="1"/>
      <c r="I28" s="1"/>
      <c r="J28" s="1"/>
      <c r="K28" s="1"/>
      <c r="L28" s="1"/>
    </row>
    <row r="29" spans="1:12" hidden="1" x14ac:dyDescent="0.2"/>
    <row r="30" spans="1:12" hidden="1" x14ac:dyDescent="0.2">
      <c r="B30" s="28" t="s">
        <v>379</v>
      </c>
    </row>
    <row r="31" spans="1:12" hidden="1" x14ac:dyDescent="0.2">
      <c r="B31" s="28" t="s">
        <v>380</v>
      </c>
    </row>
    <row r="33" spans="1:30" ht="21" customHeight="1" x14ac:dyDescent="0.2">
      <c r="B33" s="962" t="s">
        <v>381</v>
      </c>
      <c r="C33" s="962"/>
      <c r="D33" s="962"/>
      <c r="E33" s="962"/>
      <c r="F33" s="962"/>
      <c r="G33" s="962"/>
      <c r="H33" s="962"/>
      <c r="I33" s="962"/>
      <c r="J33" s="72"/>
      <c r="K33" s="72"/>
    </row>
    <row r="34" spans="1:30" ht="110.25" customHeight="1" x14ac:dyDescent="0.2">
      <c r="B34" s="961" t="s">
        <v>1049</v>
      </c>
      <c r="C34" s="961"/>
      <c r="D34" s="961"/>
      <c r="E34" s="961"/>
      <c r="F34" s="961"/>
      <c r="G34" s="961"/>
      <c r="H34" s="961"/>
      <c r="I34" s="961"/>
      <c r="J34" s="679"/>
      <c r="K34" s="679"/>
    </row>
    <row r="35" spans="1:30" ht="21" customHeight="1" x14ac:dyDescent="0.2">
      <c r="B35" s="962" t="s">
        <v>1030</v>
      </c>
      <c r="C35" s="962"/>
      <c r="D35" s="962"/>
      <c r="E35" s="962"/>
      <c r="F35" s="962"/>
      <c r="G35" s="962"/>
      <c r="H35" s="962"/>
      <c r="I35" s="962"/>
    </row>
    <row r="37" spans="1:30" s="669" customFormat="1" ht="21" customHeight="1" x14ac:dyDescent="0.2">
      <c r="A37" s="667"/>
      <c r="B37" s="670" t="s">
        <v>1033</v>
      </c>
      <c r="C37" s="968"/>
      <c r="D37" s="968"/>
      <c r="E37" s="968"/>
      <c r="G37" s="668" t="s">
        <v>1020</v>
      </c>
      <c r="H37" s="964"/>
      <c r="I37" s="964"/>
    </row>
    <row r="38" spans="1:30" x14ac:dyDescent="0.2">
      <c r="B38" s="186"/>
      <c r="G38" s="186"/>
    </row>
    <row r="39" spans="1:30" x14ac:dyDescent="0.2">
      <c r="B39" s="7" t="s">
        <v>1018</v>
      </c>
      <c r="C39" s="969"/>
      <c r="D39" s="969"/>
      <c r="E39" s="7" t="s">
        <v>1019</v>
      </c>
      <c r="F39" s="388"/>
      <c r="G39" s="7" t="s">
        <v>1021</v>
      </c>
      <c r="H39" s="969"/>
      <c r="I39" s="969"/>
    </row>
    <row r="40" spans="1:30" x14ac:dyDescent="0.2">
      <c r="G40" s="186"/>
    </row>
    <row r="41" spans="1:30" ht="12.75" customHeight="1" x14ac:dyDescent="0.2">
      <c r="B41" s="72" t="s">
        <v>1031</v>
      </c>
      <c r="G41" s="186"/>
    </row>
    <row r="42" spans="1:30" x14ac:dyDescent="0.2">
      <c r="G42" s="186"/>
    </row>
    <row r="43" spans="1:30" s="669" customFormat="1" ht="21" customHeight="1" x14ac:dyDescent="0.2">
      <c r="A43" s="667"/>
      <c r="B43" s="668" t="s">
        <v>997</v>
      </c>
      <c r="C43" s="968"/>
      <c r="D43" s="968"/>
      <c r="E43" s="968"/>
      <c r="G43" s="668" t="s">
        <v>1020</v>
      </c>
      <c r="H43" s="964"/>
      <c r="I43" s="964"/>
      <c r="N43" s="28"/>
      <c r="O43" s="28"/>
      <c r="P43" s="28"/>
      <c r="Q43" s="28"/>
      <c r="R43" s="28"/>
      <c r="S43" s="28"/>
      <c r="T43" s="28"/>
      <c r="U43" s="28"/>
      <c r="V43" s="28"/>
      <c r="W43" s="28"/>
      <c r="X43" s="28"/>
      <c r="Y43" s="28"/>
      <c r="Z43" s="28"/>
      <c r="AA43" s="28"/>
      <c r="AB43" s="28"/>
      <c r="AC43" s="28"/>
      <c r="AD43" s="28"/>
    </row>
    <row r="44" spans="1:30" s="669" customFormat="1" ht="21" customHeight="1" x14ac:dyDescent="0.2">
      <c r="A44" s="667"/>
      <c r="B44" s="668" t="s">
        <v>997</v>
      </c>
      <c r="C44" s="968"/>
      <c r="D44" s="968"/>
      <c r="E44" s="968"/>
      <c r="G44" s="668" t="s">
        <v>1020</v>
      </c>
      <c r="H44" s="964"/>
      <c r="I44" s="964"/>
    </row>
    <row r="45" spans="1:30" s="669" customFormat="1" ht="21" customHeight="1" x14ac:dyDescent="0.2">
      <c r="A45" s="667"/>
      <c r="B45" s="668" t="s">
        <v>997</v>
      </c>
      <c r="C45" s="968"/>
      <c r="D45" s="968"/>
      <c r="E45" s="968"/>
      <c r="G45" s="668" t="s">
        <v>1020</v>
      </c>
      <c r="H45" s="964"/>
      <c r="I45" s="964"/>
    </row>
    <row r="46" spans="1:30" s="669" customFormat="1" ht="21" customHeight="1" x14ac:dyDescent="0.2">
      <c r="A46" s="667"/>
      <c r="B46" s="668" t="s">
        <v>997</v>
      </c>
      <c r="C46" s="968"/>
      <c r="D46" s="968"/>
      <c r="E46" s="968"/>
      <c r="G46" s="668" t="s">
        <v>1020</v>
      </c>
      <c r="H46" s="964"/>
      <c r="I46" s="964"/>
    </row>
    <row r="47" spans="1:30" s="669" customFormat="1" ht="21" customHeight="1" x14ac:dyDescent="0.2">
      <c r="A47" s="667"/>
      <c r="B47" s="668" t="s">
        <v>997</v>
      </c>
      <c r="C47" s="968"/>
      <c r="D47" s="968"/>
      <c r="E47" s="968"/>
      <c r="G47" s="668" t="s">
        <v>1020</v>
      </c>
      <c r="H47" s="964"/>
      <c r="I47" s="964"/>
    </row>
    <row r="48" spans="1:30" s="669" customFormat="1" ht="21" customHeight="1" x14ac:dyDescent="0.2">
      <c r="A48" s="667"/>
      <c r="B48" s="668" t="s">
        <v>997</v>
      </c>
      <c r="C48" s="968"/>
      <c r="D48" s="968"/>
      <c r="E48" s="968"/>
      <c r="G48" s="668" t="s">
        <v>1020</v>
      </c>
      <c r="H48" s="964"/>
      <c r="I48" s="964"/>
    </row>
    <row r="49" spans="2:12" ht="12.75" thickBot="1" x14ac:dyDescent="0.25">
      <c r="B49" s="636"/>
      <c r="C49" s="636"/>
      <c r="D49" s="636"/>
      <c r="E49" s="636"/>
      <c r="F49" s="636"/>
      <c r="G49" s="636"/>
      <c r="H49" s="636"/>
      <c r="I49" s="636"/>
    </row>
    <row r="51" spans="2:12" x14ac:dyDescent="0.2">
      <c r="B51" s="1" t="s">
        <v>1032</v>
      </c>
    </row>
    <row r="53" spans="2:12" ht="12.75" customHeight="1" x14ac:dyDescent="0.2">
      <c r="B53" s="7" t="s">
        <v>779</v>
      </c>
      <c r="C53" s="971"/>
      <c r="D53" s="971"/>
      <c r="E53" s="971"/>
      <c r="G53" s="7" t="s">
        <v>780</v>
      </c>
      <c r="H53" s="969"/>
      <c r="I53" s="969"/>
    </row>
    <row r="54" spans="2:12" ht="12.75" customHeight="1" x14ac:dyDescent="0.2">
      <c r="B54" s="637"/>
      <c r="C54" s="637"/>
      <c r="D54" s="638"/>
      <c r="E54" s="638"/>
      <c r="H54" s="186"/>
      <c r="I54" s="186"/>
      <c r="J54" s="639"/>
      <c r="K54" s="639"/>
      <c r="L54" s="639"/>
    </row>
    <row r="55" spans="2:12" ht="16.5" customHeight="1" x14ac:dyDescent="0.2">
      <c r="B55" s="7" t="s">
        <v>1034</v>
      </c>
      <c r="C55" s="969"/>
      <c r="D55" s="969"/>
      <c r="E55" s="969"/>
      <c r="F55" s="969"/>
      <c r="G55" s="969"/>
      <c r="H55" s="969"/>
      <c r="I55" s="969"/>
      <c r="J55" s="639"/>
      <c r="K55" s="639"/>
      <c r="L55" s="639"/>
    </row>
    <row r="63" spans="2:12" x14ac:dyDescent="0.2">
      <c r="I63" s="186" t="s">
        <v>426</v>
      </c>
    </row>
    <row r="64" spans="2:12" x14ac:dyDescent="0.2">
      <c r="G64" s="970" t="s">
        <v>804</v>
      </c>
      <c r="H64" s="970"/>
      <c r="I64" s="970"/>
    </row>
    <row r="65" spans="9:9" x14ac:dyDescent="0.2">
      <c r="I65" s="7" t="s">
        <v>624</v>
      </c>
    </row>
    <row r="116" spans="2:6" x14ac:dyDescent="0.2">
      <c r="B116" s="38"/>
    </row>
    <row r="117" spans="2:6" ht="12.75" x14ac:dyDescent="0.2">
      <c r="B117" s="39"/>
    </row>
    <row r="118" spans="2:6" ht="12.75" x14ac:dyDescent="0.2">
      <c r="B118" s="40"/>
      <c r="C118"/>
      <c r="D118"/>
    </row>
    <row r="119" spans="2:6" ht="12.75" x14ac:dyDescent="0.2">
      <c r="B119"/>
      <c r="C119"/>
      <c r="D119"/>
      <c r="E119"/>
      <c r="F119"/>
    </row>
    <row r="120" spans="2:6" ht="12.75" x14ac:dyDescent="0.2">
      <c r="E120"/>
      <c r="F120"/>
    </row>
  </sheetData>
  <sheetProtection algorithmName="SHA-512" hashValue="aLm9V3cStSweFryKvMuml1ZCjLlfWVY+WNdMh7T3XD9FdZTMIiHNPYMsxtrBK2APwr0s/F+QO+7NvW+uC25Oqg==" saltValue="UytSiidxrFsRWqJCo5CjJg==" spinCount="100000" sheet="1" objects="1" scenarios="1"/>
  <mergeCells count="31">
    <mergeCell ref="C47:E47"/>
    <mergeCell ref="H47:I47"/>
    <mergeCell ref="C48:E48"/>
    <mergeCell ref="H48:I48"/>
    <mergeCell ref="G64:I64"/>
    <mergeCell ref="C53:E53"/>
    <mergeCell ref="H53:I53"/>
    <mergeCell ref="C55:I55"/>
    <mergeCell ref="C45:E45"/>
    <mergeCell ref="H45:I45"/>
    <mergeCell ref="C46:E46"/>
    <mergeCell ref="C39:D39"/>
    <mergeCell ref="H46:I46"/>
    <mergeCell ref="C43:E43"/>
    <mergeCell ref="H43:I43"/>
    <mergeCell ref="C44:E44"/>
    <mergeCell ref="H44:I44"/>
    <mergeCell ref="H39:I39"/>
    <mergeCell ref="B1:I1"/>
    <mergeCell ref="H10:I10"/>
    <mergeCell ref="E10:F10"/>
    <mergeCell ref="B10:C10"/>
    <mergeCell ref="B11:C11"/>
    <mergeCell ref="E11:F11"/>
    <mergeCell ref="B7:G7"/>
    <mergeCell ref="B34:I34"/>
    <mergeCell ref="B33:I33"/>
    <mergeCell ref="B35:I35"/>
    <mergeCell ref="H11:I11"/>
    <mergeCell ref="H37:I37"/>
    <mergeCell ref="C37:E37"/>
  </mergeCells>
  <phoneticPr fontId="12" type="noConversion"/>
  <dataValidations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77"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'Form 1'!$F$132:$F$135</xm:f>
          </x14:formula1>
          <xm:sqref>I7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L35"/>
  <sheetViews>
    <sheetView zoomScale="75" zoomScaleNormal="75" workbookViewId="0">
      <selection activeCell="E12" sqref="E12"/>
    </sheetView>
  </sheetViews>
  <sheetFormatPr defaultColWidth="9.140625" defaultRowHeight="14.25" x14ac:dyDescent="0.2"/>
  <cols>
    <col min="1" max="1" width="1.7109375" style="21" customWidth="1"/>
    <col min="2" max="2" width="2.42578125" style="21" customWidth="1"/>
    <col min="3" max="3" width="4.42578125" style="21" customWidth="1"/>
    <col min="4" max="4" width="33"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9.5" customHeight="1" x14ac:dyDescent="0.25">
      <c r="A10" s="452"/>
      <c r="B10" s="10"/>
      <c r="C10" s="452" t="s">
        <v>583</v>
      </c>
      <c r="D10" s="730"/>
      <c r="E10" s="834"/>
      <c r="F10" s="835"/>
      <c r="G10" s="835"/>
      <c r="H10" s="836"/>
    </row>
    <row r="11" spans="1:10" ht="17.25" customHeight="1" x14ac:dyDescent="0.25">
      <c r="A11" s="765"/>
      <c r="B11" s="765" t="s">
        <v>584</v>
      </c>
      <c r="C11" s="472"/>
      <c r="D11" s="766" t="s">
        <v>585</v>
      </c>
      <c r="E11" s="377"/>
      <c r="F11" s="378"/>
      <c r="G11" s="378"/>
      <c r="H11" s="379"/>
      <c r="J11" s="8" t="s">
        <v>894</v>
      </c>
    </row>
    <row r="12" spans="1:10" x14ac:dyDescent="0.2">
      <c r="A12" s="448"/>
      <c r="B12" s="448"/>
      <c r="C12" s="448" t="s">
        <v>78</v>
      </c>
      <c r="D12" s="451" t="s">
        <v>79</v>
      </c>
      <c r="E12" s="421"/>
      <c r="F12" s="421"/>
      <c r="G12" s="421"/>
      <c r="H12" s="422"/>
      <c r="J12" s="8" t="s">
        <v>895</v>
      </c>
    </row>
    <row r="13" spans="1:10" x14ac:dyDescent="0.2">
      <c r="A13" s="448"/>
      <c r="B13" s="448"/>
      <c r="C13" s="448" t="s">
        <v>80</v>
      </c>
      <c r="D13" s="451" t="s">
        <v>81</v>
      </c>
      <c r="E13" s="427"/>
      <c r="F13" s="550"/>
      <c r="G13" s="550"/>
      <c r="H13" s="551"/>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row>
    <row r="17" spans="1:12" x14ac:dyDescent="0.2">
      <c r="A17" s="448"/>
      <c r="B17" s="448"/>
      <c r="C17" s="448" t="s">
        <v>559</v>
      </c>
      <c r="D17" s="451"/>
      <c r="E17" s="421"/>
      <c r="F17" s="421"/>
      <c r="G17" s="421"/>
      <c r="H17" s="422"/>
    </row>
    <row r="18" spans="1:12" ht="16.5" customHeight="1" thickBot="1" x14ac:dyDescent="0.3">
      <c r="A18" s="461"/>
      <c r="B18" s="442" t="s">
        <v>586</v>
      </c>
      <c r="C18" s="461"/>
      <c r="D18" s="462"/>
      <c r="E18" s="552">
        <f>SUM(E12:E17)</f>
        <v>0</v>
      </c>
      <c r="F18" s="552">
        <f>SUM(F12:F17)</f>
        <v>0</v>
      </c>
      <c r="G18" s="552">
        <f>SUM(G12:G17)</f>
        <v>0</v>
      </c>
      <c r="H18" s="552">
        <f>SUM(H12:H17)</f>
        <v>0</v>
      </c>
    </row>
    <row r="19" spans="1:12" ht="17.25" customHeight="1" x14ac:dyDescent="0.25">
      <c r="A19" s="765"/>
      <c r="B19" s="765" t="s">
        <v>896</v>
      </c>
      <c r="C19" s="472"/>
      <c r="D19" s="766"/>
      <c r="E19" s="377"/>
      <c r="F19" s="378"/>
      <c r="G19" s="378"/>
      <c r="H19" s="379"/>
      <c r="J19" s="8" t="s">
        <v>898</v>
      </c>
    </row>
    <row r="20" spans="1:12" x14ac:dyDescent="0.2">
      <c r="A20" s="448"/>
      <c r="B20" s="448"/>
      <c r="C20" s="448" t="s">
        <v>78</v>
      </c>
      <c r="D20" s="451" t="s">
        <v>79</v>
      </c>
      <c r="E20" s="421"/>
      <c r="F20" s="421"/>
      <c r="G20" s="421"/>
      <c r="H20" s="422"/>
      <c r="J20" s="8" t="s">
        <v>899</v>
      </c>
    </row>
    <row r="21" spans="1:12" x14ac:dyDescent="0.2">
      <c r="A21" s="448"/>
      <c r="B21" s="448"/>
      <c r="C21" s="448" t="s">
        <v>80</v>
      </c>
      <c r="D21" s="451" t="s">
        <v>81</v>
      </c>
      <c r="E21" s="427"/>
      <c r="F21" s="550"/>
      <c r="G21" s="550"/>
      <c r="H21" s="551"/>
    </row>
    <row r="22" spans="1:12" x14ac:dyDescent="0.2">
      <c r="A22" s="448"/>
      <c r="B22" s="448"/>
      <c r="C22" s="448" t="s">
        <v>141</v>
      </c>
      <c r="D22" s="451"/>
      <c r="E22" s="421"/>
      <c r="F22" s="421"/>
      <c r="G22" s="421"/>
      <c r="H22" s="422"/>
    </row>
    <row r="23" spans="1:12" x14ac:dyDescent="0.2">
      <c r="A23" s="448"/>
      <c r="B23" s="448"/>
      <c r="C23" s="448" t="s">
        <v>84</v>
      </c>
      <c r="D23" s="451" t="s">
        <v>85</v>
      </c>
      <c r="E23" s="421"/>
      <c r="F23" s="421"/>
      <c r="G23" s="421"/>
      <c r="H23" s="422"/>
    </row>
    <row r="24" spans="1:12" x14ac:dyDescent="0.2">
      <c r="A24" s="448"/>
      <c r="B24" s="448"/>
      <c r="C24" s="448" t="s">
        <v>88</v>
      </c>
      <c r="D24" s="451" t="s">
        <v>142</v>
      </c>
      <c r="E24" s="421"/>
      <c r="F24" s="421"/>
      <c r="G24" s="421"/>
      <c r="H24" s="422"/>
    </row>
    <row r="25" spans="1:12" x14ac:dyDescent="0.2">
      <c r="A25" s="448"/>
      <c r="B25" s="448"/>
      <c r="C25" s="448" t="s">
        <v>559</v>
      </c>
      <c r="D25" s="451"/>
      <c r="E25" s="421"/>
      <c r="F25" s="421"/>
      <c r="G25" s="421"/>
      <c r="H25" s="422"/>
    </row>
    <row r="26" spans="1:12" ht="16.5" customHeight="1" thickBot="1" x14ac:dyDescent="0.3">
      <c r="A26" s="461"/>
      <c r="B26" s="442" t="s">
        <v>897</v>
      </c>
      <c r="C26" s="461"/>
      <c r="D26" s="462"/>
      <c r="E26" s="552">
        <f>SUM(E20:E25)</f>
        <v>0</v>
      </c>
      <c r="F26" s="552">
        <f>SUM(F20:F25)</f>
        <v>0</v>
      </c>
      <c r="G26" s="552">
        <f>SUM(G20:G25)</f>
        <v>0</v>
      </c>
      <c r="H26" s="552">
        <f>SUM(H20:H25)</f>
        <v>0</v>
      </c>
    </row>
    <row r="27" spans="1:12" ht="24" customHeight="1" x14ac:dyDescent="0.25">
      <c r="A27" s="832" t="s">
        <v>904</v>
      </c>
      <c r="B27" s="832"/>
      <c r="C27" s="833"/>
      <c r="D27" s="739"/>
      <c r="E27" s="553">
        <f>E26+E18</f>
        <v>0</v>
      </c>
      <c r="F27" s="553">
        <f t="shared" ref="F27:H27" si="0">F26+F18</f>
        <v>0</v>
      </c>
      <c r="G27" s="553">
        <f t="shared" si="0"/>
        <v>0</v>
      </c>
      <c r="H27" s="553">
        <f t="shared" si="0"/>
        <v>0</v>
      </c>
    </row>
    <row r="29" spans="1:12" ht="14.25" customHeight="1" x14ac:dyDescent="0.2">
      <c r="A29" s="8"/>
      <c r="B29" s="8"/>
      <c r="C29" s="8"/>
      <c r="L29" s="25"/>
    </row>
    <row r="30" spans="1:12" ht="13.5" customHeight="1" x14ac:dyDescent="0.2">
      <c r="A30" s="8"/>
      <c r="B30" s="8"/>
      <c r="C30" s="8"/>
    </row>
    <row r="31" spans="1:12" ht="15" customHeight="1" x14ac:dyDescent="0.2">
      <c r="A31" s="8"/>
      <c r="B31" s="8"/>
      <c r="C31" s="8"/>
    </row>
    <row r="32" spans="1:12" ht="16.5" customHeight="1" x14ac:dyDescent="0.2">
      <c r="A32" s="8"/>
      <c r="B32" s="8"/>
      <c r="C32" s="8"/>
    </row>
    <row r="34" spans="7:8" ht="15" customHeight="1" x14ac:dyDescent="0.2">
      <c r="G34" s="1"/>
      <c r="H34" s="7" t="s">
        <v>426</v>
      </c>
    </row>
    <row r="35" spans="7:8" x14ac:dyDescent="0.2">
      <c r="H35" s="183" t="s">
        <v>652</v>
      </c>
    </row>
  </sheetData>
  <sheetProtection algorithmName="SHA-512" hashValue="JSilDt9LRuHUIPMmUXHvus/FXLF83CWyHDvAKLGc1rgldgxqXRNYuyntRWs9dJkDtGBKM98EnZ2m2G9Od7MWIQ==" saltValue="4HpFikJmgS4Wb7ZtIuHMvA==" spinCount="100000" sheet="1" objects="1" scenarios="1"/>
  <mergeCells count="4">
    <mergeCell ref="B9:D9"/>
    <mergeCell ref="G6:H6"/>
    <mergeCell ref="D1:H1"/>
    <mergeCell ref="D3:H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J72"/>
  <sheetViews>
    <sheetView zoomScale="80" zoomScaleNormal="80" workbookViewId="0">
      <selection activeCell="E12" sqref="E12"/>
    </sheetView>
  </sheetViews>
  <sheetFormatPr defaultColWidth="9.140625" defaultRowHeight="14.25" x14ac:dyDescent="0.2"/>
  <cols>
    <col min="1" max="1" width="1.7109375" style="21" customWidth="1"/>
    <col min="2" max="2" width="2.42578125" style="21" customWidth="1"/>
    <col min="3" max="3" width="4.42578125" style="21" customWidth="1"/>
    <col min="4" max="4" width="35" style="8" customWidth="1"/>
    <col min="5"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s="24" customFormat="1" ht="18" customHeight="1" x14ac:dyDescent="0.2">
      <c r="A10" s="22"/>
      <c r="B10" s="837" t="s">
        <v>901</v>
      </c>
      <c r="C10" s="36"/>
      <c r="D10" s="37"/>
      <c r="E10" s="441"/>
      <c r="F10" s="441"/>
      <c r="G10" s="446"/>
      <c r="H10" s="23"/>
    </row>
    <row r="11" spans="1:10" ht="19.5" customHeight="1" x14ac:dyDescent="0.25">
      <c r="A11" s="448"/>
      <c r="B11" s="452" t="s">
        <v>164</v>
      </c>
      <c r="C11" s="452"/>
      <c r="D11" s="730" t="s">
        <v>165</v>
      </c>
      <c r="E11" s="610"/>
      <c r="F11" s="583"/>
      <c r="G11" s="583"/>
      <c r="H11" s="584"/>
      <c r="J11" s="8" t="s">
        <v>906</v>
      </c>
    </row>
    <row r="12" spans="1:10" x14ac:dyDescent="0.2">
      <c r="A12" s="448"/>
      <c r="B12" s="448"/>
      <c r="C12" s="448" t="s">
        <v>78</v>
      </c>
      <c r="D12" s="451" t="s">
        <v>79</v>
      </c>
      <c r="E12" s="421"/>
      <c r="F12" s="421"/>
      <c r="G12" s="421"/>
      <c r="H12" s="422"/>
    </row>
    <row r="13" spans="1:10" x14ac:dyDescent="0.2">
      <c r="A13" s="448"/>
      <c r="B13" s="448"/>
      <c r="C13" s="448" t="s">
        <v>80</v>
      </c>
      <c r="D13" s="451" t="s">
        <v>81</v>
      </c>
      <c r="E13" s="421"/>
      <c r="F13" s="421"/>
      <c r="G13" s="421"/>
      <c r="H13" s="422"/>
    </row>
    <row r="14" spans="1:10" x14ac:dyDescent="0.2">
      <c r="A14" s="448"/>
      <c r="B14" s="448"/>
      <c r="C14" s="448" t="s">
        <v>141</v>
      </c>
      <c r="D14" s="451"/>
      <c r="E14" s="421"/>
      <c r="F14" s="421"/>
      <c r="G14" s="421"/>
      <c r="H14" s="422"/>
    </row>
    <row r="15" spans="1:10" x14ac:dyDescent="0.2">
      <c r="A15" s="448"/>
      <c r="B15" s="448"/>
      <c r="C15" s="448" t="s">
        <v>84</v>
      </c>
      <c r="D15" s="451" t="s">
        <v>85</v>
      </c>
      <c r="E15" s="421"/>
      <c r="F15" s="421"/>
      <c r="G15" s="421"/>
      <c r="H15" s="422"/>
    </row>
    <row r="16" spans="1:10" x14ac:dyDescent="0.2">
      <c r="A16" s="448"/>
      <c r="B16" s="448"/>
      <c r="C16" s="448" t="s">
        <v>88</v>
      </c>
      <c r="D16" s="451" t="s">
        <v>142</v>
      </c>
      <c r="E16" s="421"/>
      <c r="F16" s="421"/>
      <c r="G16" s="421"/>
      <c r="H16" s="422"/>
      <c r="J16" s="8" t="s">
        <v>911</v>
      </c>
    </row>
    <row r="17" spans="1:10" x14ac:dyDescent="0.2">
      <c r="A17" s="448"/>
      <c r="B17" s="448"/>
      <c r="C17" s="448" t="s">
        <v>559</v>
      </c>
      <c r="D17" s="451"/>
      <c r="E17" s="421"/>
      <c r="F17" s="421"/>
      <c r="G17" s="421"/>
      <c r="H17" s="422"/>
    </row>
    <row r="18" spans="1:10" ht="15.75" customHeight="1" thickBot="1" x14ac:dyDescent="0.3">
      <c r="A18" s="461"/>
      <c r="B18" s="442" t="s">
        <v>166</v>
      </c>
      <c r="C18" s="461"/>
      <c r="D18" s="462"/>
      <c r="E18" s="552">
        <f>SUM(E12:E17)</f>
        <v>0</v>
      </c>
      <c r="F18" s="552">
        <f t="shared" ref="F18:H18" si="0">SUM(F12:F17)</f>
        <v>0</v>
      </c>
      <c r="G18" s="552">
        <f t="shared" si="0"/>
        <v>0</v>
      </c>
      <c r="H18" s="552">
        <f t="shared" si="0"/>
        <v>0</v>
      </c>
    </row>
    <row r="19" spans="1:10" ht="15" x14ac:dyDescent="0.25">
      <c r="A19" s="448"/>
      <c r="B19" s="452" t="s">
        <v>147</v>
      </c>
      <c r="C19" s="452"/>
      <c r="D19" s="730" t="s">
        <v>500</v>
      </c>
      <c r="E19" s="583"/>
      <c r="F19" s="583"/>
      <c r="G19" s="583"/>
      <c r="H19" s="584"/>
      <c r="J19" s="8" t="s">
        <v>907</v>
      </c>
    </row>
    <row r="20" spans="1:10" x14ac:dyDescent="0.2">
      <c r="A20" s="448"/>
      <c r="B20" s="448"/>
      <c r="C20" s="448" t="s">
        <v>78</v>
      </c>
      <c r="D20" s="451" t="s">
        <v>79</v>
      </c>
      <c r="E20" s="421"/>
      <c r="F20" s="421"/>
      <c r="G20" s="421"/>
      <c r="H20" s="422"/>
    </row>
    <row r="21" spans="1:10" x14ac:dyDescent="0.2">
      <c r="A21" s="448"/>
      <c r="B21" s="448"/>
      <c r="C21" s="448" t="s">
        <v>80</v>
      </c>
      <c r="D21" s="451" t="s">
        <v>81</v>
      </c>
      <c r="E21" s="421"/>
      <c r="F21" s="421"/>
      <c r="G21" s="421"/>
      <c r="H21" s="422"/>
    </row>
    <row r="22" spans="1:10" x14ac:dyDescent="0.2">
      <c r="A22" s="448"/>
      <c r="B22" s="448"/>
      <c r="C22" s="448" t="s">
        <v>141</v>
      </c>
      <c r="D22" s="451"/>
      <c r="E22" s="421"/>
      <c r="F22" s="421"/>
      <c r="G22" s="421"/>
      <c r="H22" s="422"/>
    </row>
    <row r="23" spans="1:10" x14ac:dyDescent="0.2">
      <c r="A23" s="448"/>
      <c r="B23" s="448"/>
      <c r="C23" s="448" t="s">
        <v>84</v>
      </c>
      <c r="D23" s="451" t="s">
        <v>85</v>
      </c>
      <c r="E23" s="421"/>
      <c r="F23" s="421"/>
      <c r="G23" s="421"/>
      <c r="H23" s="422"/>
    </row>
    <row r="24" spans="1:10" x14ac:dyDescent="0.2">
      <c r="A24" s="448"/>
      <c r="B24" s="448"/>
      <c r="C24" s="448" t="s">
        <v>88</v>
      </c>
      <c r="D24" s="451" t="s">
        <v>142</v>
      </c>
      <c r="E24" s="421"/>
      <c r="F24" s="421"/>
      <c r="G24" s="421"/>
      <c r="H24" s="422"/>
    </row>
    <row r="25" spans="1:10" x14ac:dyDescent="0.2">
      <c r="A25" s="448"/>
      <c r="B25" s="448"/>
      <c r="C25" s="448" t="s">
        <v>559</v>
      </c>
      <c r="D25" s="838"/>
      <c r="E25" s="421"/>
      <c r="F25" s="421"/>
      <c r="G25" s="421"/>
      <c r="H25" s="422"/>
    </row>
    <row r="26" spans="1:10" ht="15.75" customHeight="1" thickBot="1" x14ac:dyDescent="0.3">
      <c r="A26" s="461"/>
      <c r="B26" s="442" t="s">
        <v>149</v>
      </c>
      <c r="C26" s="461"/>
      <c r="D26" s="462"/>
      <c r="E26" s="552">
        <f>SUM(E20:E25)</f>
        <v>0</v>
      </c>
      <c r="F26" s="552">
        <f t="shared" ref="F26" si="1">SUM(F20:F25)</f>
        <v>0</v>
      </c>
      <c r="G26" s="552">
        <f t="shared" ref="G26" si="2">SUM(G20:G25)</f>
        <v>0</v>
      </c>
      <c r="H26" s="552">
        <f t="shared" ref="H26" si="3">SUM(H20:H25)</f>
        <v>0</v>
      </c>
    </row>
    <row r="27" spans="1:10" ht="16.5" customHeight="1" x14ac:dyDescent="0.25">
      <c r="A27" s="448"/>
      <c r="B27" s="452" t="s">
        <v>150</v>
      </c>
      <c r="C27" s="452"/>
      <c r="D27" s="730" t="s">
        <v>151</v>
      </c>
      <c r="E27" s="380"/>
      <c r="F27" s="380"/>
      <c r="G27" s="380"/>
      <c r="H27" s="381"/>
      <c r="J27" s="8" t="s">
        <v>908</v>
      </c>
    </row>
    <row r="28" spans="1:10" x14ac:dyDescent="0.2">
      <c r="A28" s="448"/>
      <c r="B28" s="448"/>
      <c r="C28" s="448" t="s">
        <v>78</v>
      </c>
      <c r="D28" s="451" t="s">
        <v>79</v>
      </c>
      <c r="E28" s="421"/>
      <c r="F28" s="421"/>
      <c r="G28" s="421"/>
      <c r="H28" s="422"/>
    </row>
    <row r="29" spans="1:10" x14ac:dyDescent="0.2">
      <c r="A29" s="448"/>
      <c r="B29" s="448"/>
      <c r="C29" s="448" t="s">
        <v>80</v>
      </c>
      <c r="D29" s="451" t="s">
        <v>81</v>
      </c>
      <c r="E29" s="421"/>
      <c r="F29" s="421"/>
      <c r="G29" s="421"/>
      <c r="H29" s="422"/>
    </row>
    <row r="30" spans="1:10" x14ac:dyDescent="0.2">
      <c r="A30" s="448"/>
      <c r="B30" s="448"/>
      <c r="C30" s="448" t="s">
        <v>141</v>
      </c>
      <c r="D30" s="451"/>
      <c r="E30" s="421"/>
      <c r="F30" s="421"/>
      <c r="G30" s="421"/>
      <c r="H30" s="422"/>
    </row>
    <row r="31" spans="1:10" x14ac:dyDescent="0.2">
      <c r="A31" s="448"/>
      <c r="B31" s="448"/>
      <c r="C31" s="448" t="s">
        <v>84</v>
      </c>
      <c r="D31" s="451" t="s">
        <v>85</v>
      </c>
      <c r="E31" s="421"/>
      <c r="F31" s="421"/>
      <c r="G31" s="421"/>
      <c r="H31" s="422"/>
    </row>
    <row r="32" spans="1:10" x14ac:dyDescent="0.2">
      <c r="A32" s="448"/>
      <c r="B32" s="448"/>
      <c r="C32" s="448" t="s">
        <v>88</v>
      </c>
      <c r="D32" s="451" t="s">
        <v>142</v>
      </c>
      <c r="E32" s="421"/>
      <c r="F32" s="421"/>
      <c r="G32" s="421"/>
      <c r="H32" s="422"/>
    </row>
    <row r="33" spans="1:10" x14ac:dyDescent="0.2">
      <c r="A33" s="448"/>
      <c r="B33" s="448"/>
      <c r="C33" s="448" t="s">
        <v>559</v>
      </c>
      <c r="D33" s="451"/>
      <c r="E33" s="421"/>
      <c r="F33" s="421"/>
      <c r="G33" s="421"/>
      <c r="H33" s="422"/>
    </row>
    <row r="34" spans="1:10" ht="15.75" customHeight="1" thickBot="1" x14ac:dyDescent="0.3">
      <c r="A34" s="461"/>
      <c r="B34" s="442" t="s">
        <v>152</v>
      </c>
      <c r="C34" s="461"/>
      <c r="D34" s="462"/>
      <c r="E34" s="552">
        <f>SUM(E28:E33)</f>
        <v>0</v>
      </c>
      <c r="F34" s="552">
        <f t="shared" ref="F34" si="4">SUM(F28:F33)</f>
        <v>0</v>
      </c>
      <c r="G34" s="552">
        <f t="shared" ref="G34" si="5">SUM(G28:G33)</f>
        <v>0</v>
      </c>
      <c r="H34" s="552">
        <f t="shared" ref="H34" si="6">SUM(H28:H33)</f>
        <v>0</v>
      </c>
    </row>
    <row r="35" spans="1:10" ht="18.75" customHeight="1" x14ac:dyDescent="0.25">
      <c r="A35" s="448"/>
      <c r="B35" s="452" t="s">
        <v>153</v>
      </c>
      <c r="C35" s="452"/>
      <c r="D35" s="730" t="s">
        <v>425</v>
      </c>
      <c r="E35" s="380"/>
      <c r="F35" s="380"/>
      <c r="G35" s="380"/>
      <c r="H35" s="381"/>
      <c r="J35" s="8" t="s">
        <v>909</v>
      </c>
    </row>
    <row r="36" spans="1:10" x14ac:dyDescent="0.2">
      <c r="A36" s="448"/>
      <c r="B36" s="448"/>
      <c r="C36" s="448" t="s">
        <v>78</v>
      </c>
      <c r="D36" s="451" t="s">
        <v>79</v>
      </c>
      <c r="E36" s="421"/>
      <c r="F36" s="421"/>
      <c r="G36" s="421"/>
      <c r="H36" s="422"/>
    </row>
    <row r="37" spans="1:10" x14ac:dyDescent="0.2">
      <c r="A37" s="448"/>
      <c r="B37" s="448"/>
      <c r="C37" s="448" t="s">
        <v>80</v>
      </c>
      <c r="D37" s="451" t="s">
        <v>81</v>
      </c>
      <c r="E37" s="421"/>
      <c r="F37" s="421"/>
      <c r="G37" s="421"/>
      <c r="H37" s="422"/>
    </row>
    <row r="38" spans="1:10" x14ac:dyDescent="0.2">
      <c r="A38" s="448"/>
      <c r="B38" s="448"/>
      <c r="C38" s="448" t="s">
        <v>141</v>
      </c>
      <c r="D38" s="451"/>
      <c r="E38" s="421"/>
      <c r="F38" s="421"/>
      <c r="G38" s="421"/>
      <c r="H38" s="422"/>
    </row>
    <row r="39" spans="1:10" x14ac:dyDescent="0.2">
      <c r="A39" s="448"/>
      <c r="B39" s="448"/>
      <c r="C39" s="448" t="s">
        <v>84</v>
      </c>
      <c r="D39" s="451" t="s">
        <v>85</v>
      </c>
      <c r="E39" s="421"/>
      <c r="F39" s="421"/>
      <c r="G39" s="421"/>
      <c r="H39" s="422"/>
    </row>
    <row r="40" spans="1:10" x14ac:dyDescent="0.2">
      <c r="A40" s="448"/>
      <c r="B40" s="448"/>
      <c r="C40" s="448" t="s">
        <v>88</v>
      </c>
      <c r="D40" s="451" t="s">
        <v>142</v>
      </c>
      <c r="E40" s="421"/>
      <c r="F40" s="421"/>
      <c r="G40" s="421"/>
      <c r="H40" s="422"/>
      <c r="J40" s="8" t="s">
        <v>910</v>
      </c>
    </row>
    <row r="41" spans="1:10" x14ac:dyDescent="0.2">
      <c r="A41" s="448"/>
      <c r="B41" s="448"/>
      <c r="C41" s="448" t="s">
        <v>559</v>
      </c>
      <c r="D41" s="451"/>
      <c r="E41" s="421"/>
      <c r="F41" s="421"/>
      <c r="G41" s="421"/>
      <c r="H41" s="422"/>
    </row>
    <row r="42" spans="1:10" ht="17.25" customHeight="1" thickBot="1" x14ac:dyDescent="0.3">
      <c r="A42" s="461"/>
      <c r="B42" s="442" t="s">
        <v>154</v>
      </c>
      <c r="C42" s="461"/>
      <c r="D42" s="462"/>
      <c r="E42" s="552">
        <f>SUM(E36:E41)</f>
        <v>0</v>
      </c>
      <c r="F42" s="552">
        <f t="shared" ref="F42" si="7">SUM(F36:F41)</f>
        <v>0</v>
      </c>
      <c r="G42" s="552">
        <f t="shared" ref="G42" si="8">SUM(G36:G41)</f>
        <v>0</v>
      </c>
      <c r="H42" s="552">
        <f t="shared" ref="H42" si="9">SUM(H36:H41)</f>
        <v>0</v>
      </c>
    </row>
    <row r="43" spans="1:10" ht="18" customHeight="1" x14ac:dyDescent="0.25">
      <c r="A43" s="448"/>
      <c r="B43" s="452" t="s">
        <v>155</v>
      </c>
      <c r="C43" s="452"/>
      <c r="D43" s="730" t="s">
        <v>148</v>
      </c>
      <c r="E43" s="380"/>
      <c r="F43" s="380"/>
      <c r="G43" s="380"/>
      <c r="H43" s="381"/>
      <c r="J43" s="8" t="s">
        <v>912</v>
      </c>
    </row>
    <row r="44" spans="1:10" x14ac:dyDescent="0.2">
      <c r="A44" s="448"/>
      <c r="B44" s="448"/>
      <c r="C44" s="448" t="s">
        <v>78</v>
      </c>
      <c r="D44" s="451" t="s">
        <v>79</v>
      </c>
      <c r="E44" s="421"/>
      <c r="F44" s="421"/>
      <c r="G44" s="421"/>
      <c r="H44" s="422"/>
    </row>
    <row r="45" spans="1:10" x14ac:dyDescent="0.2">
      <c r="A45" s="448"/>
      <c r="B45" s="448"/>
      <c r="C45" s="448" t="s">
        <v>80</v>
      </c>
      <c r="D45" s="451" t="s">
        <v>81</v>
      </c>
      <c r="E45" s="427"/>
      <c r="F45" s="550"/>
      <c r="G45" s="550"/>
      <c r="H45" s="551"/>
    </row>
    <row r="46" spans="1:10" x14ac:dyDescent="0.2">
      <c r="A46" s="448"/>
      <c r="B46" s="448"/>
      <c r="C46" s="448" t="s">
        <v>141</v>
      </c>
      <c r="D46" s="451"/>
      <c r="E46" s="421"/>
      <c r="F46" s="421"/>
      <c r="G46" s="421"/>
      <c r="H46" s="422"/>
    </row>
    <row r="47" spans="1:10" x14ac:dyDescent="0.2">
      <c r="A47" s="448"/>
      <c r="B47" s="448"/>
      <c r="C47" s="448" t="s">
        <v>84</v>
      </c>
      <c r="D47" s="451" t="s">
        <v>85</v>
      </c>
      <c r="E47" s="421"/>
      <c r="F47" s="421"/>
      <c r="G47" s="421"/>
      <c r="H47" s="422"/>
    </row>
    <row r="48" spans="1:10" x14ac:dyDescent="0.2">
      <c r="A48" s="448"/>
      <c r="B48" s="448"/>
      <c r="C48" s="448" t="s">
        <v>88</v>
      </c>
      <c r="D48" s="451" t="s">
        <v>142</v>
      </c>
      <c r="E48" s="421"/>
      <c r="F48" s="421"/>
      <c r="G48" s="421"/>
      <c r="H48" s="422"/>
    </row>
    <row r="49" spans="1:10" x14ac:dyDescent="0.2">
      <c r="A49" s="448"/>
      <c r="B49" s="448"/>
      <c r="C49" s="448" t="s">
        <v>559</v>
      </c>
      <c r="D49" s="451"/>
      <c r="E49" s="421"/>
      <c r="F49" s="421"/>
      <c r="G49" s="421"/>
      <c r="H49" s="422"/>
    </row>
    <row r="50" spans="1:10" ht="16.5" customHeight="1" thickBot="1" x14ac:dyDescent="0.3">
      <c r="A50" s="461"/>
      <c r="B50" s="442" t="s">
        <v>157</v>
      </c>
      <c r="C50" s="461"/>
      <c r="D50" s="462"/>
      <c r="E50" s="552">
        <f>SUM(E44:E49)</f>
        <v>0</v>
      </c>
      <c r="F50" s="552">
        <f t="shared" ref="F50" si="10">SUM(F44:F49)</f>
        <v>0</v>
      </c>
      <c r="G50" s="552">
        <f t="shared" ref="G50" si="11">SUM(G44:G49)</f>
        <v>0</v>
      </c>
      <c r="H50" s="552">
        <f t="shared" ref="H50" si="12">SUM(H44:H49)</f>
        <v>0</v>
      </c>
    </row>
    <row r="51" spans="1:10" ht="18" customHeight="1" x14ac:dyDescent="0.25">
      <c r="A51" s="448"/>
      <c r="B51" s="452" t="s">
        <v>501</v>
      </c>
      <c r="C51" s="452"/>
      <c r="D51" s="730" t="s">
        <v>156</v>
      </c>
      <c r="E51" s="380"/>
      <c r="F51" s="380"/>
      <c r="G51" s="380"/>
      <c r="H51" s="381"/>
      <c r="J51" s="8" t="s">
        <v>913</v>
      </c>
    </row>
    <row r="52" spans="1:10" x14ac:dyDescent="0.2">
      <c r="A52" s="448"/>
      <c r="B52" s="448"/>
      <c r="C52" s="448" t="s">
        <v>78</v>
      </c>
      <c r="D52" s="451" t="s">
        <v>79</v>
      </c>
      <c r="E52" s="421"/>
      <c r="F52" s="421"/>
      <c r="G52" s="421"/>
      <c r="H52" s="422"/>
    </row>
    <row r="53" spans="1:10" x14ac:dyDescent="0.2">
      <c r="A53" s="448"/>
      <c r="B53" s="448"/>
      <c r="C53" s="448" t="s">
        <v>80</v>
      </c>
      <c r="D53" s="451" t="s">
        <v>81</v>
      </c>
      <c r="E53" s="427"/>
      <c r="F53" s="550"/>
      <c r="G53" s="550"/>
      <c r="H53" s="551"/>
    </row>
    <row r="54" spans="1:10" x14ac:dyDescent="0.2">
      <c r="A54" s="448"/>
      <c r="B54" s="448"/>
      <c r="C54" s="448" t="s">
        <v>141</v>
      </c>
      <c r="D54" s="451"/>
      <c r="E54" s="421"/>
      <c r="F54" s="421"/>
      <c r="G54" s="421"/>
      <c r="H54" s="422"/>
    </row>
    <row r="55" spans="1:10" x14ac:dyDescent="0.2">
      <c r="A55" s="448"/>
      <c r="B55" s="448"/>
      <c r="C55" s="448" t="s">
        <v>84</v>
      </c>
      <c r="D55" s="451" t="s">
        <v>85</v>
      </c>
      <c r="E55" s="421"/>
      <c r="F55" s="421"/>
      <c r="G55" s="421"/>
      <c r="H55" s="422"/>
    </row>
    <row r="56" spans="1:10" x14ac:dyDescent="0.2">
      <c r="A56" s="448"/>
      <c r="B56" s="448"/>
      <c r="C56" s="448" t="s">
        <v>88</v>
      </c>
      <c r="D56" s="451" t="s">
        <v>142</v>
      </c>
      <c r="E56" s="421"/>
      <c r="F56" s="421"/>
      <c r="G56" s="421"/>
      <c r="H56" s="422"/>
    </row>
    <row r="57" spans="1:10" x14ac:dyDescent="0.2">
      <c r="A57" s="448"/>
      <c r="B57" s="448"/>
      <c r="C57" s="448" t="s">
        <v>559</v>
      </c>
      <c r="D57" s="451"/>
      <c r="E57" s="421"/>
      <c r="F57" s="421"/>
      <c r="G57" s="421"/>
      <c r="H57" s="422"/>
    </row>
    <row r="58" spans="1:10" ht="16.5" customHeight="1" thickBot="1" x14ac:dyDescent="0.3">
      <c r="A58" s="461"/>
      <c r="B58" s="442" t="s">
        <v>514</v>
      </c>
      <c r="C58" s="461"/>
      <c r="D58" s="462"/>
      <c r="E58" s="552">
        <f>SUM(E52:E57)</f>
        <v>0</v>
      </c>
      <c r="F58" s="552">
        <f t="shared" ref="F58" si="13">SUM(F52:F57)</f>
        <v>0</v>
      </c>
      <c r="G58" s="552">
        <f t="shared" ref="G58" si="14">SUM(G52:G57)</f>
        <v>0</v>
      </c>
      <c r="H58" s="552">
        <f t="shared" ref="H58" si="15">SUM(H52:H57)</f>
        <v>0</v>
      </c>
    </row>
    <row r="59" spans="1:10" ht="18" customHeight="1" thickBot="1" x14ac:dyDescent="0.3">
      <c r="A59" s="839" t="s">
        <v>905</v>
      </c>
      <c r="B59" s="839"/>
      <c r="C59" s="840"/>
      <c r="D59" s="841"/>
      <c r="E59" s="553">
        <f>E58+E50+E42+E34+E26+E18</f>
        <v>0</v>
      </c>
      <c r="F59" s="553">
        <f t="shared" ref="F59:H59" si="16">F58+F50+F42+F34+F26+F18</f>
        <v>0</v>
      </c>
      <c r="G59" s="553">
        <f t="shared" si="16"/>
        <v>0</v>
      </c>
      <c r="H59" s="553">
        <f t="shared" si="16"/>
        <v>0</v>
      </c>
    </row>
    <row r="60" spans="1:10" s="734" customFormat="1" ht="33" customHeight="1" thickTop="1" thickBot="1" x14ac:dyDescent="0.25">
      <c r="A60" s="1005" t="s">
        <v>915</v>
      </c>
      <c r="B60" s="1005"/>
      <c r="C60" s="1005"/>
      <c r="D60" s="1006"/>
      <c r="E60" s="554">
        <f>E59+'Sch BB-13'!E27+'Sch BB-12'!E67</f>
        <v>0</v>
      </c>
      <c r="F60" s="554">
        <f>F59+'Sch BB-13'!F27+'Sch BB-12'!F67</f>
        <v>388051</v>
      </c>
      <c r="G60" s="554">
        <f>G59+'Sch BB-13'!G27+'Sch BB-12'!G67</f>
        <v>424673</v>
      </c>
      <c r="H60" s="554">
        <f>H59+'Sch BB-13'!H27+'Sch BB-12'!H67</f>
        <v>424673</v>
      </c>
      <c r="J60" s="734" t="s">
        <v>914</v>
      </c>
    </row>
    <row r="61" spans="1:10" ht="18" customHeight="1" thickTop="1" x14ac:dyDescent="0.25">
      <c r="A61" s="477"/>
      <c r="B61" s="477"/>
      <c r="E61" s="25"/>
      <c r="F61" s="25"/>
      <c r="G61" s="25"/>
      <c r="H61" s="25"/>
    </row>
    <row r="62" spans="1:10" ht="18" customHeight="1" x14ac:dyDescent="0.2">
      <c r="A62" s="25"/>
      <c r="B62" s="25"/>
      <c r="C62" s="25"/>
      <c r="D62" s="25"/>
      <c r="E62" s="25"/>
      <c r="F62" s="25"/>
      <c r="G62" s="25"/>
      <c r="H62" s="25"/>
    </row>
    <row r="63" spans="1:10" x14ac:dyDescent="0.2">
      <c r="A63" s="8"/>
      <c r="B63" s="8"/>
      <c r="C63" s="8"/>
    </row>
    <row r="64" spans="1:10" x14ac:dyDescent="0.2">
      <c r="A64" s="8"/>
      <c r="B64" s="8"/>
      <c r="C64" s="8"/>
    </row>
    <row r="65" spans="1:8" x14ac:dyDescent="0.2">
      <c r="A65" s="8"/>
      <c r="B65" s="8"/>
      <c r="C65" s="8"/>
    </row>
    <row r="66" spans="1:8" x14ac:dyDescent="0.2">
      <c r="A66" s="8"/>
      <c r="B66" s="8"/>
      <c r="C66" s="8"/>
    </row>
    <row r="67" spans="1:8" ht="18.75" customHeight="1" x14ac:dyDescent="0.2"/>
    <row r="68" spans="1:8" ht="19.5" customHeight="1" x14ac:dyDescent="0.2"/>
    <row r="71" spans="1:8" x14ac:dyDescent="0.2">
      <c r="H71" s="7" t="s">
        <v>426</v>
      </c>
    </row>
    <row r="72" spans="1:8" x14ac:dyDescent="0.2">
      <c r="H72" s="183" t="s">
        <v>646</v>
      </c>
    </row>
  </sheetData>
  <sheetProtection algorithmName="SHA-512" hashValue="a05ZCn+6VohoV0RwZKIom+nZBbHKFhPHxSI/uWaH+9wCHj49tp8qrJEi1sMMbj6J3DWUWZ1g8m4rGrJy7BM3lA==" saltValue="645ggiY0bnmReyPeMBiWsw==" spinCount="100000" sheet="1" objects="1" scenarios="1"/>
  <mergeCells count="5">
    <mergeCell ref="B9:D9"/>
    <mergeCell ref="G6:H6"/>
    <mergeCell ref="A60:D60"/>
    <mergeCell ref="D3:H3"/>
    <mergeCell ref="D1:H1"/>
  </mergeCells>
  <phoneticPr fontId="0" type="noConversion"/>
  <pageMargins left="0.55000000000000004" right="0" top="0.5" bottom="0.25" header="0.5" footer="0"/>
  <pageSetup scale="82" orientation="portrait"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sheetPr>
  <dimension ref="A1:J45"/>
  <sheetViews>
    <sheetView zoomScale="80" zoomScaleNormal="80" workbookViewId="0">
      <selection activeCell="G15" sqref="G15"/>
    </sheetView>
  </sheetViews>
  <sheetFormatPr defaultColWidth="9.140625" defaultRowHeight="14.25" x14ac:dyDescent="0.2"/>
  <cols>
    <col min="1" max="1" width="1.7109375" style="21" customWidth="1"/>
    <col min="2" max="2" width="3.42578125" style="21" customWidth="1"/>
    <col min="3" max="3" width="4.42578125" style="21" customWidth="1"/>
    <col min="4" max="4" width="34.7109375" style="8" customWidth="1"/>
    <col min="5" max="6" width="17.7109375" style="8" customWidth="1"/>
    <col min="7" max="7" width="17" style="8" customWidth="1"/>
    <col min="8" max="8" width="17.7109375" style="8" customWidth="1"/>
    <col min="9" max="16384" width="9.140625" style="8"/>
  </cols>
  <sheetData>
    <row r="1" spans="1:10" ht="19.5" x14ac:dyDescent="0.3">
      <c r="D1" s="975" t="s">
        <v>145</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t="s">
        <v>71</v>
      </c>
      <c r="C8" s="569"/>
      <c r="D8" s="563"/>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5" thickBot="1" x14ac:dyDescent="0.25"/>
    <row r="11" spans="1:10" ht="24" customHeight="1" thickTop="1" thickBot="1" x14ac:dyDescent="0.3">
      <c r="A11" s="478" t="s">
        <v>916</v>
      </c>
      <c r="B11" s="478"/>
      <c r="C11" s="478"/>
      <c r="D11" s="479"/>
      <c r="E11" s="416">
        <f>+'Sch BB-14'!E60+'Sch BB-11'!E69+'Sch BB-11'!E39+'Sch BB-10'!E48+'Sch BB-10'!E39+'Sch BB-9'!E69+'Sch BB-9'!E39+'Sch BB-8'!E69+'Sch BB-8'!E39+'Sch BB-7'!E69+'Sch BB-7'!E39</f>
        <v>0</v>
      </c>
      <c r="F11" s="416">
        <f>+'Sch BB-14'!F60+'Sch BB-11'!F69+'Sch BB-11'!F39+'Sch BB-10'!F48+'Sch BB-10'!F39+'Sch BB-9'!F69+'Sch BB-9'!F39+'Sch BB-8'!F69+'Sch BB-8'!F39+'Sch BB-7'!F69+'Sch BB-7'!F39</f>
        <v>474801</v>
      </c>
      <c r="G11" s="416">
        <f>+'Sch BB-14'!G60+'Sch BB-11'!G69+'Sch BB-11'!G39+'Sch BB-10'!G48+'Sch BB-10'!G39+'Sch BB-9'!G69+'Sch BB-9'!G39+'Sch BB-8'!G69+'Sch BB-8'!G39+'Sch BB-7'!G69+'Sch BB-7'!G39</f>
        <v>1151119</v>
      </c>
      <c r="H11" s="416">
        <f>+'Sch BB-14'!H60+'Sch BB-11'!H69+'Sch BB-11'!H39+'Sch BB-10'!H48+'Sch BB-10'!H39+'Sch BB-9'!H69+'Sch BB-9'!H39+'Sch BB-8'!H69+'Sch BB-8'!H39+'Sch BB-7'!H69+'Sch BB-7'!H39</f>
        <v>1151119</v>
      </c>
      <c r="J11" s="8" t="s">
        <v>917</v>
      </c>
    </row>
    <row r="12" spans="1:10" ht="24" customHeight="1" thickTop="1" x14ac:dyDescent="0.25">
      <c r="A12" s="477"/>
      <c r="B12" s="477" t="s">
        <v>921</v>
      </c>
      <c r="D12" s="13"/>
      <c r="E12" s="496"/>
      <c r="F12" s="496"/>
      <c r="G12" s="496"/>
      <c r="H12" s="640">
        <f>'SchC-1 Debt Schdl'!N45</f>
        <v>0</v>
      </c>
      <c r="J12" s="8" t="s">
        <v>947</v>
      </c>
    </row>
    <row r="13" spans="1:10" ht="19.5" customHeight="1" x14ac:dyDescent="0.25">
      <c r="B13" s="480" t="s">
        <v>502</v>
      </c>
      <c r="C13" s="477"/>
      <c r="D13" s="481" t="s">
        <v>918</v>
      </c>
      <c r="E13" s="417"/>
      <c r="F13" s="417"/>
      <c r="G13" s="417"/>
      <c r="H13" s="590">
        <f>'Sch T'!I30</f>
        <v>93750</v>
      </c>
      <c r="J13" s="8" t="s">
        <v>919</v>
      </c>
    </row>
    <row r="14" spans="1:10" ht="32.25" customHeight="1" thickBot="1" x14ac:dyDescent="0.25">
      <c r="A14" s="482"/>
      <c r="B14" s="483" t="s">
        <v>503</v>
      </c>
      <c r="C14" s="482"/>
      <c r="D14" s="484" t="s">
        <v>146</v>
      </c>
      <c r="E14" s="419"/>
      <c r="F14" s="419"/>
      <c r="G14" s="418">
        <v>23022</v>
      </c>
      <c r="H14" s="426">
        <f>MIN(G14,H11*3%)</f>
        <v>23022</v>
      </c>
      <c r="J14" s="8" t="s">
        <v>920</v>
      </c>
    </row>
    <row r="15" spans="1:10" ht="32.25" customHeight="1" thickTop="1" thickBot="1" x14ac:dyDescent="0.3">
      <c r="A15" s="485" t="s">
        <v>922</v>
      </c>
      <c r="B15" s="486"/>
      <c r="C15" s="486"/>
      <c r="D15" s="487"/>
      <c r="E15" s="420">
        <f>SUM(E11:E14)</f>
        <v>0</v>
      </c>
      <c r="F15" s="420">
        <f>SUM(F11:F14)</f>
        <v>474801</v>
      </c>
      <c r="G15" s="420">
        <f t="shared" ref="G15:H15" si="0">SUM(G11:G14)</f>
        <v>1174141</v>
      </c>
      <c r="H15" s="420">
        <f t="shared" si="0"/>
        <v>1267891</v>
      </c>
      <c r="J15" s="8" t="s">
        <v>923</v>
      </c>
    </row>
    <row r="16" spans="1:10" ht="24" customHeight="1" thickTop="1" x14ac:dyDescent="0.25">
      <c r="A16" s="488"/>
      <c r="B16" s="452" t="s">
        <v>537</v>
      </c>
      <c r="C16" s="448"/>
      <c r="D16" s="452" t="s">
        <v>925</v>
      </c>
      <c r="E16" s="386"/>
      <c r="F16" s="386"/>
      <c r="G16" s="386"/>
      <c r="H16" s="387"/>
    </row>
    <row r="17" spans="1:10" ht="18.75" customHeight="1" x14ac:dyDescent="0.2">
      <c r="A17" s="448"/>
      <c r="B17" s="489" t="s">
        <v>924</v>
      </c>
      <c r="C17" s="448"/>
      <c r="D17" s="451"/>
      <c r="E17" s="421"/>
      <c r="F17" s="421"/>
      <c r="G17" s="421"/>
      <c r="H17" s="427"/>
      <c r="J17" s="8" t="s">
        <v>858</v>
      </c>
    </row>
    <row r="18" spans="1:10" ht="18.75" customHeight="1" x14ac:dyDescent="0.2">
      <c r="A18" s="448"/>
      <c r="B18" s="489" t="s">
        <v>926</v>
      </c>
      <c r="C18" s="448"/>
      <c r="D18" s="451"/>
      <c r="E18" s="421"/>
      <c r="F18" s="490">
        <f>'Sch BB-6'!E25-'Sch BB-14A'!F15-'Sch BB-14A'!F17</f>
        <v>133199</v>
      </c>
      <c r="G18" s="490">
        <f>'Sch BB-6'!F25-'Sch BB-14A'!G15-'Sch BB-14A'!G17</f>
        <v>106912</v>
      </c>
      <c r="H18" s="490">
        <f>'Sch BB-6'!G25-'Sch BB-14A'!H15-'Sch BB-14A'!H17</f>
        <v>106912</v>
      </c>
      <c r="J18" s="8" t="s">
        <v>928</v>
      </c>
    </row>
    <row r="19" spans="1:10" ht="22.5" customHeight="1" thickBot="1" x14ac:dyDescent="0.3">
      <c r="A19" s="491" t="s">
        <v>143</v>
      </c>
      <c r="B19" s="492"/>
      <c r="C19" s="492"/>
      <c r="D19" s="493"/>
      <c r="E19" s="423">
        <f>SUM(E17:E18)</f>
        <v>0</v>
      </c>
      <c r="F19" s="423">
        <f t="shared" ref="F19:H19" si="1">SUM(F17:F18)</f>
        <v>133199</v>
      </c>
      <c r="G19" s="423">
        <f t="shared" si="1"/>
        <v>106912</v>
      </c>
      <c r="H19" s="423">
        <f t="shared" si="1"/>
        <v>106912</v>
      </c>
      <c r="J19" s="8" t="s">
        <v>927</v>
      </c>
    </row>
    <row r="20" spans="1:10" ht="26.25" customHeight="1" thickTop="1" thickBot="1" x14ac:dyDescent="0.3">
      <c r="A20" s="485" t="s">
        <v>144</v>
      </c>
      <c r="B20" s="486"/>
      <c r="C20" s="486"/>
      <c r="D20" s="487"/>
      <c r="E20" s="425">
        <f>E19+E15</f>
        <v>0</v>
      </c>
      <c r="F20" s="425">
        <f t="shared" ref="F20:H20" si="2">F19+F15</f>
        <v>608000</v>
      </c>
      <c r="G20" s="425">
        <f t="shared" si="2"/>
        <v>1281053</v>
      </c>
      <c r="H20" s="425">
        <f t="shared" si="2"/>
        <v>1374803</v>
      </c>
      <c r="J20" s="8" t="s">
        <v>929</v>
      </c>
    </row>
    <row r="21" spans="1:10" ht="15" thickTop="1" x14ac:dyDescent="0.2">
      <c r="D21" s="494"/>
      <c r="E21" s="642">
        <f>'Sch BB-6'!D25-'Sch BB-14A'!E20</f>
        <v>0</v>
      </c>
      <c r="F21" s="642">
        <f>'Sch BB-6'!E25-'Sch BB-14A'!F20</f>
        <v>0</v>
      </c>
      <c r="G21" s="642">
        <f>'Sch BB-6'!F25-'Sch BB-14A'!G20</f>
        <v>0</v>
      </c>
      <c r="H21" s="642">
        <f>'Sch BB-6'!G25-'Sch BB-14A'!H20</f>
        <v>0</v>
      </c>
      <c r="I21" s="643" t="s">
        <v>973</v>
      </c>
      <c r="J21" s="8" t="s">
        <v>930</v>
      </c>
    </row>
    <row r="22" spans="1:10" x14ac:dyDescent="0.2">
      <c r="E22" s="25"/>
      <c r="F22" s="25"/>
      <c r="G22" s="25"/>
      <c r="H22" s="25"/>
    </row>
    <row r="23" spans="1:10" x14ac:dyDescent="0.2">
      <c r="E23" s="25"/>
      <c r="F23" s="25"/>
      <c r="G23" s="25"/>
      <c r="H23" s="25"/>
    </row>
    <row r="24" spans="1:10" ht="17.25" customHeight="1" x14ac:dyDescent="0.2"/>
    <row r="25" spans="1:10" ht="18" customHeight="1" x14ac:dyDescent="0.2"/>
    <row r="28" spans="1:10" x14ac:dyDescent="0.2">
      <c r="E28" s="25"/>
      <c r="F28" s="25"/>
      <c r="G28" s="25"/>
      <c r="H28" s="25"/>
    </row>
    <row r="29" spans="1:10" x14ac:dyDescent="0.2">
      <c r="E29" s="25"/>
      <c r="F29" s="25"/>
      <c r="G29" s="25"/>
      <c r="H29" s="25"/>
    </row>
    <row r="30" spans="1:10" ht="13.5" customHeight="1" x14ac:dyDescent="0.2"/>
    <row r="31" spans="1:10" ht="15.75" customHeight="1" x14ac:dyDescent="0.2"/>
    <row r="32" spans="1:10" ht="14.25" customHeight="1" x14ac:dyDescent="0.2"/>
    <row r="34" spans="1:8" ht="15" customHeight="1" x14ac:dyDescent="0.2"/>
    <row r="35" spans="1:8" ht="21" customHeight="1" x14ac:dyDescent="0.25">
      <c r="A35" s="477"/>
      <c r="B35" s="477"/>
    </row>
    <row r="39" spans="1:8" ht="18.75" customHeight="1" x14ac:dyDescent="0.2"/>
    <row r="40" spans="1:8" ht="19.5" customHeight="1" x14ac:dyDescent="0.2"/>
    <row r="44" spans="1:8" x14ac:dyDescent="0.2">
      <c r="H44" s="7" t="s">
        <v>426</v>
      </c>
    </row>
    <row r="45" spans="1:8" x14ac:dyDescent="0.2">
      <c r="H45" s="183" t="s">
        <v>647</v>
      </c>
    </row>
  </sheetData>
  <sheetProtection algorithmName="SHA-512" hashValue="ZCL5mxLHS/LxSSQlK7o7pdTdRJBanLadyZ2oGI4Gt6qwuy4MsAgBerPC7l96Jg75j3o1dR6W47CQkIkt3eVOTQ==" saltValue="w4qcSo/zbvTL4exXeGR9y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election activeCell="E11" sqref="E11"/>
    </sheetView>
  </sheetViews>
  <sheetFormatPr defaultColWidth="9.140625" defaultRowHeight="14.25" x14ac:dyDescent="0.2"/>
  <cols>
    <col min="1" max="1" width="1.7109375" style="21" customWidth="1"/>
    <col min="2" max="2" width="2.42578125" style="21" customWidth="1"/>
    <col min="3" max="3" width="4.42578125" style="21" customWidth="1"/>
    <col min="4" max="4" width="34" style="8" customWidth="1"/>
    <col min="5" max="8" width="17.7109375" style="8" customWidth="1"/>
    <col min="9" max="16384" width="9.140625" style="8"/>
  </cols>
  <sheetData>
    <row r="1" spans="1:10" ht="19.5" x14ac:dyDescent="0.3">
      <c r="D1" s="975" t="s">
        <v>137</v>
      </c>
      <c r="E1" s="975"/>
      <c r="F1" s="975"/>
      <c r="G1" s="975"/>
      <c r="H1" s="975"/>
    </row>
    <row r="3" spans="1:10" x14ac:dyDescent="0.2">
      <c r="D3" s="992" t="str">
        <f>'Sch 1'!$B$7</f>
        <v>Nevada Classical Academy Elko</v>
      </c>
      <c r="E3" s="992"/>
      <c r="F3" s="992"/>
      <c r="G3" s="992"/>
      <c r="H3" s="992"/>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562"/>
      <c r="B8" s="568"/>
      <c r="C8" s="562"/>
      <c r="D8" s="618" t="s">
        <v>419</v>
      </c>
      <c r="E8" s="565" t="s">
        <v>413</v>
      </c>
      <c r="F8" s="565" t="s">
        <v>413</v>
      </c>
      <c r="G8" s="570" t="s">
        <v>415</v>
      </c>
      <c r="H8" s="571" t="s">
        <v>115</v>
      </c>
    </row>
    <row r="9" spans="1:10" s="24" customFormat="1" ht="18" customHeight="1" x14ac:dyDescent="0.25">
      <c r="A9" s="572"/>
      <c r="B9" s="999"/>
      <c r="C9" s="999"/>
      <c r="D9" s="1000"/>
      <c r="E9" s="575">
        <f>'Form 1'!$C$129</f>
        <v>45473</v>
      </c>
      <c r="F9" s="575">
        <f>'Sch BB-14A'!F9</f>
        <v>45838</v>
      </c>
      <c r="G9" s="576" t="s">
        <v>416</v>
      </c>
      <c r="H9" s="577" t="s">
        <v>416</v>
      </c>
    </row>
    <row r="10" spans="1:10" s="24" customFormat="1" ht="18" customHeight="1" thickBot="1" x14ac:dyDescent="0.3">
      <c r="A10" s="442" t="s">
        <v>187</v>
      </c>
      <c r="B10" s="443"/>
      <c r="C10" s="444"/>
      <c r="D10" s="445" t="s">
        <v>122</v>
      </c>
      <c r="E10" s="446"/>
      <c r="F10" s="446"/>
      <c r="G10" s="446"/>
      <c r="H10" s="23"/>
      <c r="J10" s="447" t="s">
        <v>932</v>
      </c>
    </row>
    <row r="11" spans="1:10" s="24" customFormat="1" ht="18" customHeight="1" x14ac:dyDescent="0.2">
      <c r="A11" s="22"/>
      <c r="B11" s="448" t="s">
        <v>123</v>
      </c>
      <c r="C11" s="36"/>
      <c r="D11" s="449" t="s">
        <v>124</v>
      </c>
      <c r="E11" s="429"/>
      <c r="F11" s="429"/>
      <c r="G11" s="429"/>
      <c r="H11" s="430"/>
      <c r="J11" s="450" t="s">
        <v>943</v>
      </c>
    </row>
    <row r="12" spans="1:10" x14ac:dyDescent="0.2">
      <c r="A12" s="448"/>
      <c r="B12" s="448" t="s">
        <v>125</v>
      </c>
      <c r="C12" s="448"/>
      <c r="D12" s="451" t="s">
        <v>126</v>
      </c>
      <c r="E12" s="431"/>
      <c r="F12" s="431"/>
      <c r="G12" s="431"/>
      <c r="H12" s="432"/>
    </row>
    <row r="13" spans="1:10" x14ac:dyDescent="0.2">
      <c r="A13" s="448"/>
      <c r="B13" s="448"/>
      <c r="C13" s="448"/>
      <c r="D13" s="451"/>
      <c r="E13" s="431"/>
      <c r="F13" s="431"/>
      <c r="G13" s="431"/>
      <c r="H13" s="432"/>
    </row>
    <row r="14" spans="1:10" x14ac:dyDescent="0.2">
      <c r="A14" s="448"/>
      <c r="B14" s="448"/>
      <c r="C14" s="448"/>
      <c r="D14" s="451"/>
      <c r="E14" s="431"/>
      <c r="F14" s="431"/>
      <c r="G14" s="431"/>
      <c r="H14" s="432"/>
    </row>
    <row r="15" spans="1:10" x14ac:dyDescent="0.2">
      <c r="A15" s="448"/>
      <c r="B15" s="448"/>
      <c r="C15" s="448"/>
      <c r="D15" s="451"/>
      <c r="E15" s="431"/>
      <c r="F15" s="431"/>
      <c r="G15" s="431"/>
      <c r="H15" s="432"/>
    </row>
    <row r="16" spans="1:10" x14ac:dyDescent="0.2">
      <c r="A16" s="448"/>
      <c r="B16" s="448"/>
      <c r="C16" s="448"/>
      <c r="D16" s="451"/>
      <c r="E16" s="431"/>
      <c r="F16" s="431"/>
      <c r="G16" s="431"/>
      <c r="H16" s="432"/>
    </row>
    <row r="17" spans="1:10" ht="15" thickBot="1" x14ac:dyDescent="0.25">
      <c r="A17" s="448"/>
      <c r="B17" s="448" t="s">
        <v>94</v>
      </c>
      <c r="C17" s="448"/>
      <c r="D17" s="451" t="s">
        <v>280</v>
      </c>
      <c r="E17" s="438"/>
      <c r="F17" s="439"/>
      <c r="G17" s="439"/>
      <c r="H17" s="440"/>
    </row>
    <row r="18" spans="1:10" ht="15" customHeight="1" thickTop="1" x14ac:dyDescent="0.25">
      <c r="A18" s="448"/>
      <c r="B18" s="448"/>
      <c r="C18" s="452" t="s">
        <v>127</v>
      </c>
      <c r="D18" s="451"/>
      <c r="E18" s="453">
        <f>SUM(E11:E17)</f>
        <v>0</v>
      </c>
      <c r="F18" s="453">
        <f t="shared" ref="F18:H18" si="0">SUM(F11:F17)</f>
        <v>0</v>
      </c>
      <c r="G18" s="453">
        <f t="shared" si="0"/>
        <v>0</v>
      </c>
      <c r="H18" s="453">
        <f t="shared" si="0"/>
        <v>0</v>
      </c>
    </row>
    <row r="19" spans="1:10" ht="15.75" customHeight="1" thickBot="1" x14ac:dyDescent="0.25">
      <c r="A19" s="448"/>
      <c r="B19" s="448" t="s">
        <v>128</v>
      </c>
      <c r="C19" s="448"/>
      <c r="D19" s="451"/>
      <c r="E19" s="438"/>
      <c r="F19" s="439"/>
      <c r="G19" s="439"/>
      <c r="H19" s="440"/>
    </row>
    <row r="20" spans="1:10" s="456" customFormat="1" ht="17.25" customHeight="1" thickTop="1" thickBot="1" x14ac:dyDescent="0.3">
      <c r="A20" s="442"/>
      <c r="B20" s="442"/>
      <c r="C20" s="442" t="s">
        <v>129</v>
      </c>
      <c r="D20" s="454"/>
      <c r="E20" s="455">
        <f>SUM(E18:E19)</f>
        <v>0</v>
      </c>
      <c r="F20" s="455">
        <f t="shared" ref="F20:H20" si="1">SUM(F18:F19)</f>
        <v>0</v>
      </c>
      <c r="G20" s="455">
        <f t="shared" si="1"/>
        <v>0</v>
      </c>
      <c r="H20" s="455">
        <f t="shared" si="1"/>
        <v>0</v>
      </c>
      <c r="J20" s="8"/>
    </row>
    <row r="21" spans="1:10" ht="21" customHeight="1" thickBot="1" x14ac:dyDescent="0.3">
      <c r="A21" s="457"/>
      <c r="B21" s="458" t="s">
        <v>130</v>
      </c>
      <c r="C21" s="457"/>
      <c r="D21" s="459"/>
      <c r="E21" s="460"/>
      <c r="F21" s="460"/>
      <c r="G21" s="460"/>
      <c r="H21" s="25"/>
    </row>
    <row r="22" spans="1:10" ht="18" customHeight="1" x14ac:dyDescent="0.2">
      <c r="A22" s="448"/>
      <c r="B22" s="448" t="s">
        <v>123</v>
      </c>
      <c r="C22" s="448"/>
      <c r="D22" s="451" t="s">
        <v>124</v>
      </c>
      <c r="E22" s="431"/>
      <c r="F22" s="431"/>
      <c r="G22" s="431"/>
      <c r="H22" s="432"/>
    </row>
    <row r="23" spans="1:10" x14ac:dyDescent="0.2">
      <c r="A23" s="448"/>
      <c r="B23" s="448" t="s">
        <v>125</v>
      </c>
      <c r="C23" s="448"/>
      <c r="D23" s="451" t="s">
        <v>126</v>
      </c>
      <c r="E23" s="431"/>
      <c r="F23" s="431"/>
      <c r="G23" s="431"/>
      <c r="H23" s="432"/>
    </row>
    <row r="24" spans="1:10" x14ac:dyDescent="0.2">
      <c r="A24" s="448"/>
      <c r="B24" s="448"/>
      <c r="C24" s="448"/>
      <c r="D24" s="451"/>
      <c r="E24" s="431"/>
      <c r="F24" s="431"/>
      <c r="G24" s="431"/>
      <c r="H24" s="432"/>
    </row>
    <row r="25" spans="1:10" x14ac:dyDescent="0.2">
      <c r="A25" s="448"/>
      <c r="B25" s="448"/>
      <c r="C25" s="448"/>
      <c r="D25" s="451"/>
      <c r="E25" s="431"/>
      <c r="F25" s="431"/>
      <c r="G25" s="431"/>
      <c r="H25" s="432"/>
    </row>
    <row r="26" spans="1:10" ht="14.25" customHeight="1" x14ac:dyDescent="0.25">
      <c r="A26" s="448"/>
      <c r="B26" s="452"/>
      <c r="C26" s="448"/>
      <c r="D26" s="451"/>
      <c r="E26" s="431"/>
      <c r="F26" s="431"/>
      <c r="G26" s="431"/>
      <c r="H26" s="433"/>
    </row>
    <row r="27" spans="1:10" ht="16.5" customHeight="1" thickBot="1" x14ac:dyDescent="0.25">
      <c r="A27" s="448"/>
      <c r="B27" s="448" t="s">
        <v>128</v>
      </c>
      <c r="C27" s="448"/>
      <c r="D27" s="451"/>
      <c r="E27" s="438"/>
      <c r="F27" s="439"/>
      <c r="G27" s="439"/>
      <c r="H27" s="440"/>
    </row>
    <row r="28" spans="1:10" ht="18.75" customHeight="1" thickTop="1" thickBot="1" x14ac:dyDescent="0.3">
      <c r="A28" s="461"/>
      <c r="B28" s="461"/>
      <c r="C28" s="442" t="s">
        <v>131</v>
      </c>
      <c r="D28" s="462"/>
      <c r="E28" s="463">
        <f>SUM(E22:E27)</f>
        <v>0</v>
      </c>
      <c r="F28" s="463">
        <f t="shared" ref="F28:H28" si="2">SUM(F22:F27)</f>
        <v>0</v>
      </c>
      <c r="G28" s="463">
        <f t="shared" si="2"/>
        <v>0</v>
      </c>
      <c r="H28" s="463">
        <f t="shared" si="2"/>
        <v>0</v>
      </c>
    </row>
    <row r="29" spans="1:10" s="456" customFormat="1" ht="22.5" customHeight="1" thickBot="1" x14ac:dyDescent="0.3">
      <c r="A29" s="464"/>
      <c r="B29" s="464" t="s">
        <v>132</v>
      </c>
      <c r="C29" s="464"/>
      <c r="D29" s="465"/>
      <c r="E29" s="466">
        <f>E20+E28</f>
        <v>0</v>
      </c>
      <c r="F29" s="466">
        <f t="shared" ref="F29:H29" si="3">F20+F28</f>
        <v>0</v>
      </c>
      <c r="G29" s="466">
        <f t="shared" si="3"/>
        <v>0</v>
      </c>
      <c r="H29" s="466">
        <f t="shared" si="3"/>
        <v>0</v>
      </c>
    </row>
    <row r="30" spans="1:10" ht="22.5" customHeight="1" thickTop="1" thickBot="1" x14ac:dyDescent="0.3">
      <c r="A30" s="467" t="s">
        <v>187</v>
      </c>
      <c r="B30" s="468"/>
      <c r="C30" s="468"/>
      <c r="D30" s="467" t="s">
        <v>133</v>
      </c>
      <c r="E30" s="469"/>
      <c r="F30" s="470"/>
      <c r="G30" s="470"/>
      <c r="H30" s="471"/>
    </row>
    <row r="31" spans="1:10" ht="18.75" customHeight="1" thickBot="1" x14ac:dyDescent="0.3">
      <c r="A31" s="457"/>
      <c r="B31" s="458" t="s">
        <v>122</v>
      </c>
      <c r="C31" s="457"/>
      <c r="D31" s="459"/>
      <c r="E31" s="460"/>
      <c r="F31" s="460"/>
      <c r="G31" s="460"/>
      <c r="H31" s="25"/>
    </row>
    <row r="32" spans="1:10" ht="16.5" customHeight="1" x14ac:dyDescent="0.2">
      <c r="A32" s="448"/>
      <c r="B32" s="448" t="s">
        <v>547</v>
      </c>
      <c r="C32" s="448"/>
      <c r="D32" s="451" t="s">
        <v>134</v>
      </c>
      <c r="E32" s="431"/>
      <c r="F32" s="431"/>
      <c r="G32" s="431"/>
      <c r="H32" s="432"/>
    </row>
    <row r="33" spans="1:8" x14ac:dyDescent="0.2">
      <c r="B33" s="472" t="s">
        <v>548</v>
      </c>
      <c r="D33" s="13" t="s">
        <v>135</v>
      </c>
      <c r="E33" s="431"/>
      <c r="F33" s="431"/>
      <c r="G33" s="431"/>
      <c r="H33" s="432"/>
    </row>
    <row r="34" spans="1:8" ht="14.25" customHeight="1" x14ac:dyDescent="0.2">
      <c r="A34" s="472"/>
      <c r="B34" s="448"/>
      <c r="C34" s="472"/>
      <c r="D34" s="473"/>
      <c r="E34" s="431"/>
      <c r="F34" s="431"/>
      <c r="G34" s="431"/>
      <c r="H34" s="432"/>
    </row>
    <row r="35" spans="1:8" ht="18" customHeight="1" thickBot="1" x14ac:dyDescent="0.25">
      <c r="A35" s="472"/>
      <c r="B35" s="448"/>
      <c r="C35" s="474" t="s">
        <v>139</v>
      </c>
      <c r="D35" s="475"/>
      <c r="E35" s="438"/>
      <c r="F35" s="439"/>
      <c r="G35" s="439"/>
      <c r="H35" s="440"/>
    </row>
    <row r="36" spans="1:8" ht="16.5" customHeight="1" thickTop="1" thickBot="1" x14ac:dyDescent="0.3">
      <c r="A36" s="461"/>
      <c r="B36" s="461"/>
      <c r="C36" s="442" t="s">
        <v>129</v>
      </c>
      <c r="D36" s="462"/>
      <c r="E36" s="463">
        <f>SUM(E32:E35)</f>
        <v>0</v>
      </c>
      <c r="F36" s="463">
        <f t="shared" ref="F36:H36" si="4">SUM(F32:F35)</f>
        <v>0</v>
      </c>
      <c r="G36" s="463">
        <f t="shared" si="4"/>
        <v>0</v>
      </c>
      <c r="H36" s="463">
        <f t="shared" si="4"/>
        <v>0</v>
      </c>
    </row>
    <row r="37" spans="1:8" ht="18.75" customHeight="1" thickBot="1" x14ac:dyDescent="0.3">
      <c r="A37" s="457"/>
      <c r="B37" s="458" t="s">
        <v>130</v>
      </c>
      <c r="C37" s="457"/>
      <c r="D37" s="459"/>
      <c r="E37" s="476"/>
      <c r="F37" s="460"/>
      <c r="G37" s="460"/>
      <c r="H37" s="25"/>
    </row>
    <row r="38" spans="1:8" ht="16.5" customHeight="1" x14ac:dyDescent="0.2">
      <c r="A38" s="448"/>
      <c r="B38" s="448" t="s">
        <v>547</v>
      </c>
      <c r="C38" s="448"/>
      <c r="D38" s="451" t="s">
        <v>134</v>
      </c>
      <c r="E38" s="434"/>
      <c r="F38" s="431"/>
      <c r="G38" s="431"/>
      <c r="H38" s="432"/>
    </row>
    <row r="39" spans="1:8" x14ac:dyDescent="0.2">
      <c r="A39" s="448"/>
      <c r="B39" s="448" t="s">
        <v>548</v>
      </c>
      <c r="C39" s="448"/>
      <c r="D39" s="473" t="s">
        <v>135</v>
      </c>
      <c r="E39" s="431"/>
      <c r="F39" s="431"/>
      <c r="G39" s="431"/>
      <c r="H39" s="432"/>
    </row>
    <row r="40" spans="1:8" x14ac:dyDescent="0.2">
      <c r="A40" s="448"/>
      <c r="B40" s="448"/>
      <c r="C40" s="448"/>
      <c r="D40" s="451"/>
      <c r="E40" s="431"/>
      <c r="F40" s="431"/>
      <c r="G40" s="431"/>
      <c r="H40" s="432"/>
    </row>
    <row r="41" spans="1:8" ht="15" thickBot="1" x14ac:dyDescent="0.25">
      <c r="A41" s="448"/>
      <c r="B41" s="448"/>
      <c r="C41" s="474" t="s">
        <v>139</v>
      </c>
      <c r="D41" s="475"/>
      <c r="E41" s="438"/>
      <c r="F41" s="439"/>
      <c r="G41" s="439"/>
      <c r="H41" s="440"/>
    </row>
    <row r="42" spans="1:8" ht="15.75" customHeight="1" thickTop="1" thickBot="1" x14ac:dyDescent="0.3">
      <c r="A42" s="461"/>
      <c r="B42" s="442"/>
      <c r="C42" s="442" t="s">
        <v>136</v>
      </c>
      <c r="D42" s="454"/>
      <c r="E42" s="463">
        <f>SUM(E38:E41)</f>
        <v>0</v>
      </c>
      <c r="F42" s="463">
        <f t="shared" ref="F42" si="5">SUM(F38:F41)</f>
        <v>0</v>
      </c>
      <c r="G42" s="463">
        <f t="shared" ref="G42" si="6">SUM(G38:G41)</f>
        <v>0</v>
      </c>
      <c r="H42" s="463">
        <f t="shared" ref="H42" si="7">SUM(H38:H41)</f>
        <v>0</v>
      </c>
    </row>
    <row r="43" spans="1:8" s="456" customFormat="1" ht="22.5" customHeight="1" thickBot="1" x14ac:dyDescent="0.3">
      <c r="A43" s="464"/>
      <c r="B43" s="464" t="s">
        <v>974</v>
      </c>
      <c r="C43" s="464"/>
      <c r="D43" s="465"/>
      <c r="E43" s="466">
        <f>E36+E42</f>
        <v>0</v>
      </c>
      <c r="F43" s="466">
        <f t="shared" ref="F43:H43" si="8">F36+F42</f>
        <v>0</v>
      </c>
      <c r="G43" s="466">
        <f t="shared" si="8"/>
        <v>0</v>
      </c>
      <c r="H43" s="466">
        <f t="shared" si="8"/>
        <v>0</v>
      </c>
    </row>
    <row r="44" spans="1:8" ht="15" thickTop="1" x14ac:dyDescent="0.2">
      <c r="E44" s="25"/>
      <c r="F44" s="25"/>
      <c r="G44" s="25"/>
      <c r="H44" s="25"/>
    </row>
    <row r="45" spans="1:8" x14ac:dyDescent="0.2">
      <c r="E45" s="25"/>
      <c r="F45" s="25"/>
      <c r="G45" s="25"/>
      <c r="H45" s="25"/>
    </row>
    <row r="46" spans="1:8" x14ac:dyDescent="0.2">
      <c r="D46" s="25"/>
      <c r="E46" s="25"/>
      <c r="F46" s="25"/>
      <c r="G46" s="25"/>
      <c r="H46" s="25"/>
    </row>
    <row r="49" spans="1:12" ht="15.75" customHeight="1" x14ac:dyDescent="0.2"/>
    <row r="50" spans="1:12" ht="15.75" customHeight="1" x14ac:dyDescent="0.2"/>
    <row r="51" spans="1:12" ht="18" customHeight="1" x14ac:dyDescent="0.2">
      <c r="E51" s="25"/>
      <c r="F51" s="25"/>
      <c r="G51" s="1"/>
      <c r="L51" s="25"/>
    </row>
    <row r="52" spans="1:12" ht="13.5" customHeight="1" x14ac:dyDescent="0.2"/>
    <row r="53" spans="1:12" ht="15" customHeight="1" x14ac:dyDescent="0.2"/>
    <row r="54" spans="1:12" ht="13.5" customHeight="1" x14ac:dyDescent="0.2"/>
    <row r="56" spans="1:12" ht="15" customHeight="1" x14ac:dyDescent="0.2"/>
    <row r="57" spans="1:12" ht="15" x14ac:dyDescent="0.25">
      <c r="A57" s="477"/>
      <c r="B57" s="477"/>
    </row>
    <row r="58" spans="1:12" x14ac:dyDescent="0.2">
      <c r="H58" s="7" t="s">
        <v>426</v>
      </c>
    </row>
    <row r="59" spans="1:12" x14ac:dyDescent="0.2">
      <c r="H59" s="183" t="s">
        <v>138</v>
      </c>
    </row>
    <row r="60" spans="1:12" ht="18.75" customHeight="1" x14ac:dyDescent="0.2"/>
    <row r="61" spans="1:12" ht="19.5" customHeight="1" x14ac:dyDescent="0.2"/>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S59"/>
  <sheetViews>
    <sheetView zoomScale="80" zoomScaleNormal="80" workbookViewId="0">
      <selection activeCell="G7" sqref="G7"/>
    </sheetView>
  </sheetViews>
  <sheetFormatPr defaultColWidth="9.140625" defaultRowHeight="14.25" x14ac:dyDescent="0.2"/>
  <cols>
    <col min="1" max="1" width="3.7109375" style="8" bestFit="1" customWidth="1"/>
    <col min="2" max="2" width="9.140625" style="8"/>
    <col min="3" max="3" width="38.140625" style="8" customWidth="1"/>
    <col min="4" max="4" width="7.140625" style="8" bestFit="1" customWidth="1"/>
    <col min="5" max="5" width="44.42578125" style="8" bestFit="1" customWidth="1"/>
    <col min="6" max="6" width="9.28515625" style="8" customWidth="1"/>
    <col min="7" max="7" width="19.7109375" style="8" customWidth="1"/>
    <col min="8" max="9" width="14.5703125" style="8" customWidth="1"/>
    <col min="10" max="10" width="12.42578125" style="8" bestFit="1" customWidth="1"/>
    <col min="11" max="11" width="18.42578125" style="8" customWidth="1"/>
    <col min="12" max="13" width="15.42578125" style="8" customWidth="1"/>
    <col min="14" max="14" width="20.5703125" style="8" customWidth="1"/>
    <col min="15" max="16384" width="9.140625" style="8"/>
  </cols>
  <sheetData>
    <row r="1" spans="2:19" ht="19.5" x14ac:dyDescent="0.3">
      <c r="B1" s="1007" t="s">
        <v>121</v>
      </c>
      <c r="C1" s="1007"/>
      <c r="D1" s="1007"/>
      <c r="E1" s="1007"/>
      <c r="F1" s="1007"/>
      <c r="G1" s="1007"/>
      <c r="H1" s="1007"/>
      <c r="I1" s="1007"/>
      <c r="J1" s="1007"/>
      <c r="K1" s="1007"/>
      <c r="L1" s="1007"/>
      <c r="M1" s="1007"/>
      <c r="N1" s="1007"/>
    </row>
    <row r="2" spans="2:19" x14ac:dyDescent="0.2">
      <c r="C2" s="450"/>
    </row>
    <row r="3" spans="2:19" x14ac:dyDescent="0.2">
      <c r="B3" s="992" t="str">
        <f>'Sch 1'!$B$7</f>
        <v>Nevada Classical Academy Elko</v>
      </c>
      <c r="C3" s="992"/>
      <c r="D3" s="992"/>
      <c r="E3" s="992"/>
      <c r="F3" s="992"/>
      <c r="G3" s="992"/>
      <c r="H3" s="992"/>
      <c r="I3" s="992"/>
      <c r="J3" s="992"/>
      <c r="K3" s="992"/>
      <c r="L3" s="992"/>
      <c r="M3" s="992"/>
      <c r="N3" s="992"/>
      <c r="S3" s="11"/>
    </row>
    <row r="4" spans="2:19" ht="14.25" customHeight="1" x14ac:dyDescent="0.2">
      <c r="D4" s="842"/>
      <c r="E4" s="842"/>
      <c r="F4" s="842"/>
      <c r="G4" s="842"/>
      <c r="S4" s="11"/>
    </row>
    <row r="5" spans="2:19" s="734" customFormat="1" ht="51" x14ac:dyDescent="0.2">
      <c r="B5" s="1013" t="s">
        <v>996</v>
      </c>
      <c r="C5" s="1013"/>
      <c r="E5" s="844" t="s">
        <v>998</v>
      </c>
      <c r="G5" s="845" t="s">
        <v>948</v>
      </c>
      <c r="H5" s="846" t="s">
        <v>1003</v>
      </c>
      <c r="I5" s="846" t="s">
        <v>1004</v>
      </c>
      <c r="J5" s="847" t="str">
        <f>G19</f>
        <v>ORIGINAL AMOUNT OF ISSUE</v>
      </c>
      <c r="K5" s="847" t="str">
        <f>K19</f>
        <v>BEGINNING OUTSTANDING BALANCE AS OF: Jul 1, 2025</v>
      </c>
      <c r="L5" s="847" t="str">
        <f>L20</f>
        <v>PRINCIPAL PAYABLE</v>
      </c>
      <c r="M5" s="847" t="str">
        <f>M20</f>
        <v>INTEREST PAYABLE</v>
      </c>
      <c r="N5" s="848" t="str">
        <f>N19</f>
        <v>TOTAL
(PRINCIPAL &amp; INTEREST)</v>
      </c>
    </row>
    <row r="6" spans="2:19" ht="14.25" customHeight="1" x14ac:dyDescent="0.2">
      <c r="B6" s="1013"/>
      <c r="C6" s="1013"/>
      <c r="D6" s="849">
        <v>1</v>
      </c>
      <c r="E6" s="11" t="s">
        <v>983</v>
      </c>
      <c r="F6" s="850" t="s">
        <v>1006</v>
      </c>
      <c r="G6" s="851">
        <v>100</v>
      </c>
      <c r="H6" s="874" t="s">
        <v>1007</v>
      </c>
      <c r="I6" s="874" t="s">
        <v>1008</v>
      </c>
      <c r="J6" s="852">
        <v>478000</v>
      </c>
      <c r="K6" s="852">
        <v>321542.67</v>
      </c>
      <c r="L6" s="852">
        <v>27846.23</v>
      </c>
      <c r="M6" s="852">
        <v>79462.38</v>
      </c>
      <c r="N6" s="853">
        <v>11496.27</v>
      </c>
      <c r="P6" s="734" t="s">
        <v>1009</v>
      </c>
    </row>
    <row r="7" spans="2:19" ht="14.25" customHeight="1" x14ac:dyDescent="0.25">
      <c r="B7" s="1013"/>
      <c r="C7" s="1013"/>
      <c r="D7" s="849">
        <v>2</v>
      </c>
      <c r="E7" s="11" t="s">
        <v>984</v>
      </c>
      <c r="F7" s="849">
        <v>1</v>
      </c>
      <c r="G7" s="875"/>
      <c r="H7" s="876"/>
      <c r="I7" s="876"/>
      <c r="J7" s="854">
        <f>SUMIFS(G$21:G$44,$B$21:$B$44,$G7)</f>
        <v>0</v>
      </c>
      <c r="K7" s="854">
        <f>SUMIFS(K$21:K$44,$B$21:$B$44,$G7)</f>
        <v>0</v>
      </c>
      <c r="L7" s="854">
        <f>SUMIFS(L$21:L$44,$B$21:$B$44,$G7)</f>
        <v>0</v>
      </c>
      <c r="M7" s="854">
        <f>SUMIFS(M$21:M$44,$B$21:$B$44,$G7)</f>
        <v>0</v>
      </c>
      <c r="N7" s="855">
        <f>SUMIFS(N$21:N$44,$B$21:$B$44,G7)</f>
        <v>0</v>
      </c>
    </row>
    <row r="8" spans="2:19" ht="14.25" customHeight="1" x14ac:dyDescent="0.25">
      <c r="B8" s="1013"/>
      <c r="C8" s="1013"/>
      <c r="D8" s="849">
        <v>3</v>
      </c>
      <c r="E8" s="11" t="s">
        <v>985</v>
      </c>
      <c r="F8" s="849">
        <v>2</v>
      </c>
      <c r="G8" s="877"/>
      <c r="H8" s="878"/>
      <c r="I8" s="878"/>
      <c r="J8" s="856">
        <f t="shared" ref="J8:J16" si="0">SUMIFS(G$21:G$44,$B$21:$B$44,G8)</f>
        <v>0</v>
      </c>
      <c r="K8" s="856">
        <f t="shared" ref="K8:M16" si="1">SUMIFS(K$21:K$44,$B$21:$B$44,$G8)</f>
        <v>0</v>
      </c>
      <c r="L8" s="856">
        <f t="shared" si="1"/>
        <v>0</v>
      </c>
      <c r="M8" s="856">
        <f t="shared" si="1"/>
        <v>0</v>
      </c>
      <c r="N8" s="857">
        <f t="shared" ref="N8:N16" si="2">SUMIFS($N$21:$N$44,$B$21:$B$44,G8)</f>
        <v>0</v>
      </c>
    </row>
    <row r="9" spans="2:19" ht="14.25" customHeight="1" x14ac:dyDescent="0.25">
      <c r="B9" s="1013"/>
      <c r="C9" s="1013"/>
      <c r="D9" s="849">
        <v>4</v>
      </c>
      <c r="E9" s="11" t="s">
        <v>986</v>
      </c>
      <c r="F9" s="849">
        <v>3</v>
      </c>
      <c r="G9" s="877"/>
      <c r="H9" s="878"/>
      <c r="I9" s="878"/>
      <c r="J9" s="856">
        <f t="shared" si="0"/>
        <v>0</v>
      </c>
      <c r="K9" s="856">
        <f t="shared" si="1"/>
        <v>0</v>
      </c>
      <c r="L9" s="856">
        <f t="shared" si="1"/>
        <v>0</v>
      </c>
      <c r="M9" s="856">
        <f t="shared" si="1"/>
        <v>0</v>
      </c>
      <c r="N9" s="857">
        <f t="shared" si="2"/>
        <v>0</v>
      </c>
    </row>
    <row r="10" spans="2:19" ht="14.25" customHeight="1" x14ac:dyDescent="0.25">
      <c r="B10" s="1013"/>
      <c r="C10" s="1013"/>
      <c r="D10" s="849">
        <v>5</v>
      </c>
      <c r="E10" s="11" t="s">
        <v>987</v>
      </c>
      <c r="F10" s="849">
        <v>4</v>
      </c>
      <c r="G10" s="877"/>
      <c r="H10" s="878"/>
      <c r="I10" s="878"/>
      <c r="J10" s="856">
        <f t="shared" si="0"/>
        <v>0</v>
      </c>
      <c r="K10" s="856">
        <f t="shared" si="1"/>
        <v>0</v>
      </c>
      <c r="L10" s="856">
        <f t="shared" si="1"/>
        <v>0</v>
      </c>
      <c r="M10" s="856">
        <f t="shared" si="1"/>
        <v>0</v>
      </c>
      <c r="N10" s="857">
        <f t="shared" si="2"/>
        <v>0</v>
      </c>
    </row>
    <row r="11" spans="2:19" ht="14.25" customHeight="1" x14ac:dyDescent="0.25">
      <c r="B11" s="858"/>
      <c r="C11" s="858"/>
      <c r="D11" s="849">
        <v>6</v>
      </c>
      <c r="E11" s="11" t="s">
        <v>988</v>
      </c>
      <c r="F11" s="849">
        <v>5</v>
      </c>
      <c r="G11" s="879"/>
      <c r="H11" s="878"/>
      <c r="I11" s="878"/>
      <c r="J11" s="856">
        <f t="shared" si="0"/>
        <v>0</v>
      </c>
      <c r="K11" s="856">
        <f t="shared" si="1"/>
        <v>0</v>
      </c>
      <c r="L11" s="856">
        <f t="shared" si="1"/>
        <v>0</v>
      </c>
      <c r="M11" s="856">
        <f t="shared" si="1"/>
        <v>0</v>
      </c>
      <c r="N11" s="857">
        <f t="shared" si="2"/>
        <v>0</v>
      </c>
    </row>
    <row r="12" spans="2:19" ht="15" x14ac:dyDescent="0.25">
      <c r="B12" s="858"/>
      <c r="C12" s="858"/>
      <c r="D12" s="849">
        <v>7</v>
      </c>
      <c r="E12" s="11" t="s">
        <v>989</v>
      </c>
      <c r="F12" s="849">
        <v>6</v>
      </c>
      <c r="G12" s="879"/>
      <c r="H12" s="878"/>
      <c r="I12" s="878"/>
      <c r="J12" s="856">
        <f t="shared" si="0"/>
        <v>0</v>
      </c>
      <c r="K12" s="856">
        <f t="shared" si="1"/>
        <v>0</v>
      </c>
      <c r="L12" s="856">
        <f t="shared" si="1"/>
        <v>0</v>
      </c>
      <c r="M12" s="856">
        <f t="shared" si="1"/>
        <v>0</v>
      </c>
      <c r="N12" s="857">
        <f t="shared" si="2"/>
        <v>0</v>
      </c>
    </row>
    <row r="13" spans="2:19" ht="15" x14ac:dyDescent="0.25">
      <c r="C13" s="858"/>
      <c r="D13" s="849">
        <v>8</v>
      </c>
      <c r="E13" s="11" t="s">
        <v>990</v>
      </c>
      <c r="F13" s="849">
        <v>7</v>
      </c>
      <c r="G13" s="879"/>
      <c r="H13" s="878"/>
      <c r="I13" s="878"/>
      <c r="J13" s="856">
        <f t="shared" si="0"/>
        <v>0</v>
      </c>
      <c r="K13" s="856">
        <f t="shared" si="1"/>
        <v>0</v>
      </c>
      <c r="L13" s="856">
        <f t="shared" si="1"/>
        <v>0</v>
      </c>
      <c r="M13" s="856">
        <f t="shared" si="1"/>
        <v>0</v>
      </c>
      <c r="N13" s="857">
        <f t="shared" si="2"/>
        <v>0</v>
      </c>
    </row>
    <row r="14" spans="2:19" ht="15" x14ac:dyDescent="0.25">
      <c r="C14" s="858"/>
      <c r="D14" s="849">
        <v>9</v>
      </c>
      <c r="E14" s="11" t="s">
        <v>991</v>
      </c>
      <c r="F14" s="849">
        <v>8</v>
      </c>
      <c r="G14" s="879"/>
      <c r="H14" s="878"/>
      <c r="I14" s="878"/>
      <c r="J14" s="856">
        <f t="shared" si="0"/>
        <v>0</v>
      </c>
      <c r="K14" s="856">
        <f t="shared" si="1"/>
        <v>0</v>
      </c>
      <c r="L14" s="856">
        <f t="shared" si="1"/>
        <v>0</v>
      </c>
      <c r="M14" s="856">
        <f t="shared" si="1"/>
        <v>0</v>
      </c>
      <c r="N14" s="857">
        <f t="shared" si="2"/>
        <v>0</v>
      </c>
    </row>
    <row r="15" spans="2:19" ht="15" x14ac:dyDescent="0.25">
      <c r="C15" s="858"/>
      <c r="D15" s="849">
        <v>10</v>
      </c>
      <c r="E15" s="21" t="s">
        <v>992</v>
      </c>
      <c r="F15" s="849">
        <v>9</v>
      </c>
      <c r="G15" s="879"/>
      <c r="H15" s="878"/>
      <c r="I15" s="878"/>
      <c r="J15" s="856">
        <f t="shared" si="0"/>
        <v>0</v>
      </c>
      <c r="K15" s="856">
        <f t="shared" si="1"/>
        <v>0</v>
      </c>
      <c r="L15" s="856">
        <f t="shared" si="1"/>
        <v>0</v>
      </c>
      <c r="M15" s="856">
        <f t="shared" si="1"/>
        <v>0</v>
      </c>
      <c r="N15" s="857">
        <f t="shared" si="2"/>
        <v>0</v>
      </c>
    </row>
    <row r="16" spans="2:19" ht="15" x14ac:dyDescent="0.25">
      <c r="C16" s="858"/>
      <c r="D16" s="849">
        <v>11</v>
      </c>
      <c r="E16" s="11" t="s">
        <v>993</v>
      </c>
      <c r="F16" s="849">
        <v>10</v>
      </c>
      <c r="G16" s="880"/>
      <c r="H16" s="881"/>
      <c r="I16" s="881"/>
      <c r="J16" s="859">
        <f t="shared" si="0"/>
        <v>0</v>
      </c>
      <c r="K16" s="859">
        <f t="shared" si="1"/>
        <v>0</v>
      </c>
      <c r="L16" s="859">
        <f t="shared" si="1"/>
        <v>0</v>
      </c>
      <c r="M16" s="859">
        <f t="shared" si="1"/>
        <v>0</v>
      </c>
      <c r="N16" s="860">
        <f t="shared" si="2"/>
        <v>0</v>
      </c>
    </row>
    <row r="17" spans="1:19" s="734" customFormat="1" ht="22.5" customHeight="1" x14ac:dyDescent="0.2">
      <c r="C17" s="858"/>
      <c r="M17" s="861" t="s">
        <v>119</v>
      </c>
      <c r="N17" s="862">
        <f>SUM(N7:N16)</f>
        <v>0</v>
      </c>
    </row>
    <row r="18" spans="1:19" x14ac:dyDescent="0.2">
      <c r="M18" s="11"/>
      <c r="S18" s="11"/>
    </row>
    <row r="19" spans="1:19" s="548" customFormat="1" ht="48" customHeight="1" x14ac:dyDescent="0.2">
      <c r="B19" s="1011" t="s">
        <v>1000</v>
      </c>
      <c r="C19" s="1014" t="s">
        <v>116</v>
      </c>
      <c r="D19" s="1011" t="s">
        <v>999</v>
      </c>
      <c r="E19" s="1011" t="s">
        <v>1001</v>
      </c>
      <c r="F19" s="1011" t="s">
        <v>1002</v>
      </c>
      <c r="G19" s="1011" t="s">
        <v>982</v>
      </c>
      <c r="H19" s="1011" t="s">
        <v>981</v>
      </c>
      <c r="I19" s="1011" t="s">
        <v>979</v>
      </c>
      <c r="J19" s="1011" t="s">
        <v>980</v>
      </c>
      <c r="K19" s="1008" t="str">
        <f>"BEGINNING OUTSTANDING BALANCE AS OF: "&amp;TEXT('Form 1'!C144,"MMM D, YYYY")</f>
        <v>BEGINNING OUTSTANDING BALANCE AS OF: Jul 1, 2025</v>
      </c>
      <c r="L19" s="1008" t="str">
        <f>"REQUIREMENTS FOR FISCALYEAR ENDING "&amp;TEXT('Form 1'!C138, "M/D/YY")</f>
        <v>REQUIREMENTS FOR FISCALYEAR ENDING 6/30/26</v>
      </c>
      <c r="M19" s="1009"/>
      <c r="N19" s="1011" t="s">
        <v>1005</v>
      </c>
    </row>
    <row r="20" spans="1:19" s="843" customFormat="1" ht="25.5" x14ac:dyDescent="0.2">
      <c r="B20" s="1012"/>
      <c r="C20" s="1015"/>
      <c r="D20" s="1012"/>
      <c r="E20" s="1012"/>
      <c r="F20" s="1012"/>
      <c r="G20" s="1012"/>
      <c r="H20" s="1012"/>
      <c r="I20" s="1012"/>
      <c r="J20" s="1012"/>
      <c r="K20" s="1010"/>
      <c r="L20" s="863" t="s">
        <v>995</v>
      </c>
      <c r="M20" s="863" t="s">
        <v>994</v>
      </c>
      <c r="N20" s="1012"/>
    </row>
    <row r="21" spans="1:19" s="734" customFormat="1" ht="18" customHeight="1" x14ac:dyDescent="0.2">
      <c r="A21" s="864">
        <v>1</v>
      </c>
      <c r="B21" s="521"/>
      <c r="C21" s="526"/>
      <c r="D21" s="522"/>
      <c r="E21" s="865" t="str">
        <f t="shared" ref="E21:E44" si="3">IFERROR(VLOOKUP(D21,$D$6:$E$16,2,FALSE),"")</f>
        <v/>
      </c>
      <c r="F21" s="529"/>
      <c r="G21" s="530"/>
      <c r="H21" s="531"/>
      <c r="I21" s="531"/>
      <c r="J21" s="532"/>
      <c r="K21" s="545"/>
      <c r="L21" s="542"/>
      <c r="M21" s="542"/>
      <c r="N21" s="866">
        <f t="shared" ref="N21:N44" si="4">+L21+M21</f>
        <v>0</v>
      </c>
    </row>
    <row r="22" spans="1:19" s="734" customFormat="1" ht="18" customHeight="1" x14ac:dyDescent="0.2">
      <c r="A22" s="864">
        <v>2</v>
      </c>
      <c r="B22" s="523"/>
      <c r="C22" s="527"/>
      <c r="D22" s="522"/>
      <c r="E22" s="867" t="str">
        <f t="shared" si="3"/>
        <v/>
      </c>
      <c r="F22" s="533"/>
      <c r="G22" s="534"/>
      <c r="H22" s="535"/>
      <c r="I22" s="535"/>
      <c r="J22" s="536"/>
      <c r="K22" s="545"/>
      <c r="L22" s="542"/>
      <c r="M22" s="542"/>
      <c r="N22" s="866">
        <f t="shared" si="4"/>
        <v>0</v>
      </c>
    </row>
    <row r="23" spans="1:19" s="734" customFormat="1" ht="18" customHeight="1" x14ac:dyDescent="0.2">
      <c r="A23" s="864">
        <v>3</v>
      </c>
      <c r="B23" s="521"/>
      <c r="C23" s="527"/>
      <c r="D23" s="522"/>
      <c r="E23" s="867" t="str">
        <f t="shared" si="3"/>
        <v/>
      </c>
      <c r="F23" s="533"/>
      <c r="G23" s="534"/>
      <c r="H23" s="535"/>
      <c r="I23" s="535"/>
      <c r="J23" s="536"/>
      <c r="K23" s="545"/>
      <c r="L23" s="542"/>
      <c r="M23" s="542"/>
      <c r="N23" s="866">
        <f t="shared" si="4"/>
        <v>0</v>
      </c>
    </row>
    <row r="24" spans="1:19" s="734" customFormat="1" ht="18" customHeight="1" x14ac:dyDescent="0.2">
      <c r="A24" s="864">
        <v>4</v>
      </c>
      <c r="B24" s="521"/>
      <c r="C24" s="527"/>
      <c r="D24" s="522"/>
      <c r="E24" s="867" t="str">
        <f t="shared" si="3"/>
        <v/>
      </c>
      <c r="F24" s="533"/>
      <c r="G24" s="534"/>
      <c r="H24" s="535"/>
      <c r="I24" s="535"/>
      <c r="J24" s="536"/>
      <c r="K24" s="545"/>
      <c r="L24" s="542"/>
      <c r="M24" s="542"/>
      <c r="N24" s="866">
        <f t="shared" si="4"/>
        <v>0</v>
      </c>
    </row>
    <row r="25" spans="1:19" s="734" customFormat="1" ht="18" customHeight="1" x14ac:dyDescent="0.2">
      <c r="A25" s="864">
        <v>5</v>
      </c>
      <c r="B25" s="521"/>
      <c r="C25" s="527"/>
      <c r="D25" s="522"/>
      <c r="E25" s="867" t="str">
        <f t="shared" si="3"/>
        <v/>
      </c>
      <c r="F25" s="533"/>
      <c r="G25" s="534"/>
      <c r="H25" s="535"/>
      <c r="I25" s="535"/>
      <c r="J25" s="536"/>
      <c r="K25" s="545"/>
      <c r="L25" s="542"/>
      <c r="M25" s="542"/>
      <c r="N25" s="866">
        <f t="shared" si="4"/>
        <v>0</v>
      </c>
    </row>
    <row r="26" spans="1:19" s="734" customFormat="1" ht="18" customHeight="1" x14ac:dyDescent="0.2">
      <c r="A26" s="864">
        <v>6</v>
      </c>
      <c r="B26" s="521"/>
      <c r="C26" s="527"/>
      <c r="D26" s="522"/>
      <c r="E26" s="867" t="str">
        <f t="shared" si="3"/>
        <v/>
      </c>
      <c r="F26" s="533"/>
      <c r="G26" s="534"/>
      <c r="H26" s="535"/>
      <c r="I26" s="535"/>
      <c r="J26" s="536"/>
      <c r="K26" s="545"/>
      <c r="L26" s="542"/>
      <c r="M26" s="542"/>
      <c r="N26" s="866">
        <f t="shared" si="4"/>
        <v>0</v>
      </c>
    </row>
    <row r="27" spans="1:19" s="734" customFormat="1" ht="18" customHeight="1" x14ac:dyDescent="0.2">
      <c r="A27" s="864">
        <v>7</v>
      </c>
      <c r="B27" s="521"/>
      <c r="C27" s="527"/>
      <c r="D27" s="522"/>
      <c r="E27" s="867" t="str">
        <f t="shared" si="3"/>
        <v/>
      </c>
      <c r="F27" s="533"/>
      <c r="G27" s="534"/>
      <c r="H27" s="535"/>
      <c r="I27" s="535"/>
      <c r="J27" s="536"/>
      <c r="K27" s="545"/>
      <c r="L27" s="542"/>
      <c r="M27" s="542"/>
      <c r="N27" s="866">
        <f t="shared" si="4"/>
        <v>0</v>
      </c>
    </row>
    <row r="28" spans="1:19" s="734" customFormat="1" ht="18" customHeight="1" x14ac:dyDescent="0.2">
      <c r="A28" s="864">
        <v>8</v>
      </c>
      <c r="B28" s="521"/>
      <c r="C28" s="527"/>
      <c r="D28" s="522"/>
      <c r="E28" s="867" t="str">
        <f t="shared" si="3"/>
        <v/>
      </c>
      <c r="F28" s="533"/>
      <c r="G28" s="534"/>
      <c r="H28" s="535"/>
      <c r="I28" s="535"/>
      <c r="J28" s="536"/>
      <c r="K28" s="545"/>
      <c r="L28" s="542"/>
      <c r="M28" s="542"/>
      <c r="N28" s="866">
        <f t="shared" si="4"/>
        <v>0</v>
      </c>
    </row>
    <row r="29" spans="1:19" s="734" customFormat="1" ht="18" customHeight="1" x14ac:dyDescent="0.2">
      <c r="A29" s="864">
        <v>9</v>
      </c>
      <c r="B29" s="521"/>
      <c r="C29" s="527"/>
      <c r="D29" s="522"/>
      <c r="E29" s="867" t="str">
        <f t="shared" si="3"/>
        <v/>
      </c>
      <c r="F29" s="533"/>
      <c r="G29" s="534"/>
      <c r="H29" s="535"/>
      <c r="I29" s="535"/>
      <c r="J29" s="536"/>
      <c r="K29" s="545"/>
      <c r="L29" s="542"/>
      <c r="M29" s="542"/>
      <c r="N29" s="866">
        <f t="shared" si="4"/>
        <v>0</v>
      </c>
    </row>
    <row r="30" spans="1:19" s="734" customFormat="1" ht="18" customHeight="1" x14ac:dyDescent="0.2">
      <c r="A30" s="864">
        <v>10</v>
      </c>
      <c r="B30" s="521"/>
      <c r="C30" s="527"/>
      <c r="D30" s="522"/>
      <c r="E30" s="867" t="str">
        <f t="shared" si="3"/>
        <v/>
      </c>
      <c r="F30" s="533"/>
      <c r="G30" s="534"/>
      <c r="H30" s="535"/>
      <c r="I30" s="535"/>
      <c r="J30" s="536"/>
      <c r="K30" s="545"/>
      <c r="L30" s="542"/>
      <c r="M30" s="542"/>
      <c r="N30" s="866">
        <f t="shared" si="4"/>
        <v>0</v>
      </c>
    </row>
    <row r="31" spans="1:19" s="734" customFormat="1" ht="18" customHeight="1" x14ac:dyDescent="0.2">
      <c r="A31" s="864">
        <v>11</v>
      </c>
      <c r="B31" s="521"/>
      <c r="C31" s="527"/>
      <c r="D31" s="522"/>
      <c r="E31" s="867" t="str">
        <f t="shared" si="3"/>
        <v/>
      </c>
      <c r="F31" s="533"/>
      <c r="G31" s="534"/>
      <c r="H31" s="535"/>
      <c r="I31" s="535"/>
      <c r="J31" s="536"/>
      <c r="K31" s="545"/>
      <c r="L31" s="542"/>
      <c r="M31" s="542"/>
      <c r="N31" s="866">
        <f t="shared" si="4"/>
        <v>0</v>
      </c>
    </row>
    <row r="32" spans="1:19" s="734" customFormat="1" ht="18" customHeight="1" x14ac:dyDescent="0.2">
      <c r="A32" s="864">
        <v>12</v>
      </c>
      <c r="B32" s="521"/>
      <c r="C32" s="527"/>
      <c r="D32" s="522"/>
      <c r="E32" s="867" t="str">
        <f t="shared" si="3"/>
        <v/>
      </c>
      <c r="F32" s="533"/>
      <c r="G32" s="534"/>
      <c r="H32" s="535"/>
      <c r="I32" s="535"/>
      <c r="J32" s="536"/>
      <c r="K32" s="545"/>
      <c r="L32" s="542"/>
      <c r="M32" s="542"/>
      <c r="N32" s="866">
        <f t="shared" si="4"/>
        <v>0</v>
      </c>
    </row>
    <row r="33" spans="1:15" s="734" customFormat="1" ht="18" customHeight="1" x14ac:dyDescent="0.2">
      <c r="A33" s="864">
        <v>13</v>
      </c>
      <c r="B33" s="521"/>
      <c r="C33" s="527"/>
      <c r="D33" s="522"/>
      <c r="E33" s="867" t="str">
        <f t="shared" si="3"/>
        <v/>
      </c>
      <c r="F33" s="533"/>
      <c r="G33" s="534"/>
      <c r="H33" s="535"/>
      <c r="I33" s="535"/>
      <c r="J33" s="536"/>
      <c r="K33" s="545"/>
      <c r="L33" s="542"/>
      <c r="M33" s="542"/>
      <c r="N33" s="866">
        <f t="shared" si="4"/>
        <v>0</v>
      </c>
    </row>
    <row r="34" spans="1:15" s="734" customFormat="1" ht="18" customHeight="1" x14ac:dyDescent="0.2">
      <c r="A34" s="864">
        <v>14</v>
      </c>
      <c r="B34" s="521"/>
      <c r="C34" s="527"/>
      <c r="D34" s="522"/>
      <c r="E34" s="867" t="str">
        <f t="shared" si="3"/>
        <v/>
      </c>
      <c r="F34" s="533"/>
      <c r="G34" s="534"/>
      <c r="H34" s="535"/>
      <c r="I34" s="535"/>
      <c r="J34" s="536"/>
      <c r="K34" s="545"/>
      <c r="L34" s="542"/>
      <c r="M34" s="542"/>
      <c r="N34" s="866">
        <f t="shared" si="4"/>
        <v>0</v>
      </c>
    </row>
    <row r="35" spans="1:15" s="734" customFormat="1" ht="18" customHeight="1" x14ac:dyDescent="0.2">
      <c r="A35" s="864">
        <v>15</v>
      </c>
      <c r="B35" s="521"/>
      <c r="C35" s="527"/>
      <c r="D35" s="522"/>
      <c r="E35" s="867" t="str">
        <f t="shared" si="3"/>
        <v/>
      </c>
      <c r="F35" s="533"/>
      <c r="G35" s="534"/>
      <c r="H35" s="535"/>
      <c r="I35" s="535"/>
      <c r="J35" s="536"/>
      <c r="K35" s="545"/>
      <c r="L35" s="542"/>
      <c r="M35" s="542"/>
      <c r="N35" s="866">
        <f t="shared" si="4"/>
        <v>0</v>
      </c>
    </row>
    <row r="36" spans="1:15" s="734" customFormat="1" ht="18" customHeight="1" x14ac:dyDescent="0.2">
      <c r="A36" s="864">
        <v>16</v>
      </c>
      <c r="B36" s="521"/>
      <c r="C36" s="527"/>
      <c r="D36" s="522"/>
      <c r="E36" s="867" t="str">
        <f t="shared" si="3"/>
        <v/>
      </c>
      <c r="F36" s="533"/>
      <c r="G36" s="534"/>
      <c r="H36" s="535"/>
      <c r="I36" s="535"/>
      <c r="J36" s="536"/>
      <c r="K36" s="545"/>
      <c r="L36" s="542"/>
      <c r="M36" s="542"/>
      <c r="N36" s="866">
        <f t="shared" si="4"/>
        <v>0</v>
      </c>
    </row>
    <row r="37" spans="1:15" s="734" customFormat="1" ht="18" customHeight="1" x14ac:dyDescent="0.2">
      <c r="A37" s="864">
        <v>17</v>
      </c>
      <c r="B37" s="521"/>
      <c r="C37" s="527"/>
      <c r="D37" s="522"/>
      <c r="E37" s="867" t="str">
        <f t="shared" si="3"/>
        <v/>
      </c>
      <c r="F37" s="533"/>
      <c r="G37" s="534"/>
      <c r="H37" s="535"/>
      <c r="I37" s="535"/>
      <c r="J37" s="536"/>
      <c r="K37" s="545"/>
      <c r="L37" s="542"/>
      <c r="M37" s="542"/>
      <c r="N37" s="866">
        <f t="shared" si="4"/>
        <v>0</v>
      </c>
    </row>
    <row r="38" spans="1:15" s="734" customFormat="1" ht="18" customHeight="1" x14ac:dyDescent="0.2">
      <c r="A38" s="864">
        <v>18</v>
      </c>
      <c r="B38" s="521"/>
      <c r="C38" s="527"/>
      <c r="D38" s="522"/>
      <c r="E38" s="867" t="str">
        <f t="shared" si="3"/>
        <v/>
      </c>
      <c r="F38" s="533"/>
      <c r="G38" s="534"/>
      <c r="H38" s="535"/>
      <c r="I38" s="535"/>
      <c r="J38" s="536"/>
      <c r="K38" s="545"/>
      <c r="L38" s="542"/>
      <c r="M38" s="542"/>
      <c r="N38" s="866">
        <f t="shared" si="4"/>
        <v>0</v>
      </c>
    </row>
    <row r="39" spans="1:15" s="734" customFormat="1" ht="18" customHeight="1" x14ac:dyDescent="0.2">
      <c r="A39" s="864">
        <v>19</v>
      </c>
      <c r="B39" s="521"/>
      <c r="C39" s="527"/>
      <c r="D39" s="522"/>
      <c r="E39" s="867" t="str">
        <f t="shared" si="3"/>
        <v/>
      </c>
      <c r="F39" s="533"/>
      <c r="G39" s="534"/>
      <c r="H39" s="535"/>
      <c r="I39" s="535"/>
      <c r="J39" s="536"/>
      <c r="K39" s="545"/>
      <c r="L39" s="542"/>
      <c r="M39" s="542"/>
      <c r="N39" s="866">
        <f t="shared" si="4"/>
        <v>0</v>
      </c>
    </row>
    <row r="40" spans="1:15" s="734" customFormat="1" ht="18" customHeight="1" x14ac:dyDescent="0.2">
      <c r="A40" s="864">
        <v>20</v>
      </c>
      <c r="B40" s="521"/>
      <c r="C40" s="527"/>
      <c r="D40" s="522"/>
      <c r="E40" s="867" t="str">
        <f t="shared" si="3"/>
        <v/>
      </c>
      <c r="F40" s="533"/>
      <c r="G40" s="534"/>
      <c r="H40" s="535"/>
      <c r="I40" s="535"/>
      <c r="J40" s="536"/>
      <c r="K40" s="545"/>
      <c r="L40" s="542"/>
      <c r="M40" s="542"/>
      <c r="N40" s="866">
        <f t="shared" si="4"/>
        <v>0</v>
      </c>
    </row>
    <row r="41" spans="1:15" s="734" customFormat="1" ht="18" customHeight="1" x14ac:dyDescent="0.2">
      <c r="A41" s="864">
        <v>21</v>
      </c>
      <c r="B41" s="521"/>
      <c r="C41" s="527"/>
      <c r="D41" s="522"/>
      <c r="E41" s="867" t="str">
        <f t="shared" si="3"/>
        <v/>
      </c>
      <c r="F41" s="533"/>
      <c r="G41" s="534"/>
      <c r="H41" s="535"/>
      <c r="I41" s="535"/>
      <c r="J41" s="536"/>
      <c r="K41" s="545"/>
      <c r="L41" s="542"/>
      <c r="M41" s="542"/>
      <c r="N41" s="866">
        <f t="shared" si="4"/>
        <v>0</v>
      </c>
    </row>
    <row r="42" spans="1:15" s="734" customFormat="1" ht="18" customHeight="1" x14ac:dyDescent="0.2">
      <c r="A42" s="864">
        <v>22</v>
      </c>
      <c r="B42" s="521"/>
      <c r="C42" s="527"/>
      <c r="D42" s="522"/>
      <c r="E42" s="867" t="str">
        <f t="shared" si="3"/>
        <v/>
      </c>
      <c r="F42" s="533"/>
      <c r="G42" s="534"/>
      <c r="H42" s="535"/>
      <c r="I42" s="535"/>
      <c r="J42" s="536"/>
      <c r="K42" s="545"/>
      <c r="L42" s="542"/>
      <c r="M42" s="542"/>
      <c r="N42" s="866">
        <f t="shared" si="4"/>
        <v>0</v>
      </c>
    </row>
    <row r="43" spans="1:15" s="734" customFormat="1" ht="18" customHeight="1" x14ac:dyDescent="0.2">
      <c r="A43" s="864">
        <v>23</v>
      </c>
      <c r="B43" s="521"/>
      <c r="C43" s="527"/>
      <c r="D43" s="524"/>
      <c r="E43" s="867" t="str">
        <f t="shared" si="3"/>
        <v/>
      </c>
      <c r="F43" s="533"/>
      <c r="G43" s="534"/>
      <c r="H43" s="535"/>
      <c r="I43" s="535"/>
      <c r="J43" s="536"/>
      <c r="K43" s="546"/>
      <c r="L43" s="543"/>
      <c r="M43" s="543"/>
      <c r="N43" s="868">
        <f t="shared" si="4"/>
        <v>0</v>
      </c>
    </row>
    <row r="44" spans="1:15" s="734" customFormat="1" ht="18" customHeight="1" thickBot="1" x14ac:dyDescent="0.25">
      <c r="A44" s="864">
        <v>24</v>
      </c>
      <c r="B44" s="541"/>
      <c r="C44" s="528"/>
      <c r="D44" s="525"/>
      <c r="E44" s="869" t="str">
        <f t="shared" si="3"/>
        <v/>
      </c>
      <c r="F44" s="537"/>
      <c r="G44" s="538"/>
      <c r="H44" s="539"/>
      <c r="I44" s="539"/>
      <c r="J44" s="540"/>
      <c r="K44" s="547"/>
      <c r="L44" s="544"/>
      <c r="M44" s="544"/>
      <c r="N44" s="870">
        <f t="shared" si="4"/>
        <v>0</v>
      </c>
    </row>
    <row r="45" spans="1:15" s="456" customFormat="1" ht="25.5" customHeight="1" thickTop="1" x14ac:dyDescent="0.25">
      <c r="A45" s="8"/>
      <c r="C45" s="456" t="s">
        <v>120</v>
      </c>
      <c r="G45" s="871">
        <f>SUM(G21:G44)</f>
        <v>0</v>
      </c>
      <c r="K45" s="871">
        <f t="shared" ref="K45:N45" si="5">SUM(K21:K44)</f>
        <v>0</v>
      </c>
      <c r="L45" s="872">
        <f t="shared" si="5"/>
        <v>0</v>
      </c>
      <c r="M45" s="872">
        <f t="shared" si="5"/>
        <v>0</v>
      </c>
      <c r="N45" s="872">
        <f t="shared" si="5"/>
        <v>0</v>
      </c>
    </row>
    <row r="46" spans="1:15" ht="21.75" customHeight="1" x14ac:dyDescent="0.2">
      <c r="D46" s="548"/>
      <c r="E46" s="548"/>
      <c r="F46" s="548"/>
      <c r="G46" s="548"/>
      <c r="H46" s="548"/>
      <c r="I46" s="548"/>
      <c r="K46" s="548"/>
      <c r="L46" s="548"/>
      <c r="M46" s="548"/>
      <c r="N46" s="873">
        <f>N45-N17</f>
        <v>0</v>
      </c>
      <c r="O46" s="735" t="s">
        <v>973</v>
      </c>
    </row>
    <row r="50" spans="3:14" ht="21.75" customHeight="1" x14ac:dyDescent="0.2"/>
    <row r="52" spans="3:14" x14ac:dyDescent="0.2">
      <c r="C52" s="11"/>
    </row>
    <row r="58" spans="3:14" x14ac:dyDescent="0.2">
      <c r="N58" s="7" t="s">
        <v>426</v>
      </c>
    </row>
    <row r="59" spans="3:14" x14ac:dyDescent="0.2">
      <c r="N59" s="7" t="s">
        <v>648</v>
      </c>
    </row>
  </sheetData>
  <sheetProtection algorithmName="SHA-512" hashValue="K4hFxQNzSt28eoVG+4Dr56o5Xblqnk5l8DIKCjUi6tZ5twbrHOZG4S5IhsXjYb2rlY5PkaVRDJA0Oe/uUbZ8Wg==" saltValue="OubsOL7AR7yeR+cfR9igEw=="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zoomScale="80" zoomScaleNormal="80" workbookViewId="0">
      <selection activeCell="E12" sqref="E12"/>
    </sheetView>
  </sheetViews>
  <sheetFormatPr defaultColWidth="9.140625" defaultRowHeight="14.25" x14ac:dyDescent="0.2"/>
  <cols>
    <col min="1" max="1" width="1.7109375" style="21" customWidth="1"/>
    <col min="2" max="2" width="2.7109375" style="21" customWidth="1"/>
    <col min="3" max="3" width="5.85546875" style="21" customWidth="1"/>
    <col min="4" max="4" width="33" style="8" customWidth="1"/>
    <col min="5" max="8" width="17.7109375" style="8" customWidth="1"/>
    <col min="9" max="16384" width="9.140625" style="8"/>
  </cols>
  <sheetData>
    <row r="1" spans="1:10" ht="19.5" x14ac:dyDescent="0.3">
      <c r="D1" s="1007" t="s">
        <v>70</v>
      </c>
      <c r="E1" s="1007"/>
      <c r="F1" s="1007"/>
      <c r="G1" s="1007"/>
      <c r="H1" s="1007"/>
      <c r="I1" s="882"/>
    </row>
    <row r="3" spans="1:10" ht="15" x14ac:dyDescent="0.25">
      <c r="D3" s="1016" t="str">
        <f>'Sch 1'!$B$7</f>
        <v>Nevada Classical Academy Elko</v>
      </c>
      <c r="E3" s="1016"/>
      <c r="F3" s="1016"/>
      <c r="G3" s="1016"/>
      <c r="H3" s="1016"/>
    </row>
    <row r="5" spans="1:10" ht="15" x14ac:dyDescent="0.25">
      <c r="A5" s="557"/>
      <c r="B5" s="557"/>
      <c r="C5" s="557"/>
      <c r="D5" s="558"/>
      <c r="E5" s="559">
        <v>-1</v>
      </c>
      <c r="F5" s="560">
        <v>-2</v>
      </c>
      <c r="G5" s="561">
        <v>-3</v>
      </c>
      <c r="H5" s="561">
        <v>-4</v>
      </c>
    </row>
    <row r="6" spans="1:10" ht="15" x14ac:dyDescent="0.25">
      <c r="A6" s="562"/>
      <c r="B6" s="562"/>
      <c r="C6" s="562"/>
      <c r="D6" s="563"/>
      <c r="E6" s="563"/>
      <c r="F6" s="564" t="s">
        <v>1</v>
      </c>
      <c r="G6" s="995" t="str">
        <f>"BUDGET YEAR ENDING "&amp;TEXT('Form 1'!$C$138,"mm/dd/yy")</f>
        <v>BUDGET YEAR ENDING 06/30/26</v>
      </c>
      <c r="H6" s="996"/>
    </row>
    <row r="7" spans="1:10" ht="15" x14ac:dyDescent="0.25">
      <c r="A7" s="562"/>
      <c r="B7" s="562"/>
      <c r="C7" s="562"/>
      <c r="D7" s="563"/>
      <c r="E7" s="565" t="s">
        <v>412</v>
      </c>
      <c r="F7" s="565" t="s">
        <v>414</v>
      </c>
      <c r="G7" s="566"/>
      <c r="H7" s="567"/>
    </row>
    <row r="8" spans="1:10" ht="15.75" x14ac:dyDescent="0.25">
      <c r="A8" s="883" t="s">
        <v>933</v>
      </c>
      <c r="B8" s="568"/>
      <c r="C8" s="569"/>
      <c r="D8" s="569"/>
      <c r="E8" s="565" t="s">
        <v>413</v>
      </c>
      <c r="F8" s="565" t="s">
        <v>413</v>
      </c>
      <c r="G8" s="570" t="s">
        <v>415</v>
      </c>
      <c r="H8" s="571" t="s">
        <v>115</v>
      </c>
    </row>
    <row r="9" spans="1:10" s="24" customFormat="1" ht="18" customHeight="1" x14ac:dyDescent="0.25">
      <c r="A9" s="572"/>
      <c r="B9" s="999"/>
      <c r="C9" s="999"/>
      <c r="D9" s="1000"/>
      <c r="E9" s="575">
        <f>'Form 1'!$C$129</f>
        <v>45473</v>
      </c>
      <c r="F9" s="575">
        <f>'Form 1'!$C$133</f>
        <v>45838</v>
      </c>
      <c r="G9" s="576" t="s">
        <v>416</v>
      </c>
      <c r="H9" s="577" t="s">
        <v>416</v>
      </c>
    </row>
    <row r="10" spans="1:10" ht="18.75" customHeight="1" x14ac:dyDescent="0.25">
      <c r="A10" s="765"/>
      <c r="B10" s="452" t="s">
        <v>72</v>
      </c>
      <c r="C10" s="766"/>
      <c r="D10" s="788"/>
      <c r="E10" s="460"/>
      <c r="F10" s="460"/>
      <c r="G10" s="460"/>
      <c r="H10" s="25"/>
      <c r="J10" s="447" t="s">
        <v>934</v>
      </c>
    </row>
    <row r="11" spans="1:10" ht="15.75" customHeight="1" x14ac:dyDescent="0.2">
      <c r="A11" s="448"/>
      <c r="B11" s="448"/>
      <c r="C11" s="448" t="s">
        <v>73</v>
      </c>
      <c r="D11" s="451"/>
      <c r="E11" s="835"/>
      <c r="F11" s="835"/>
      <c r="G11" s="835"/>
      <c r="H11" s="836"/>
      <c r="J11" s="641" t="s">
        <v>935</v>
      </c>
    </row>
    <row r="12" spans="1:10" x14ac:dyDescent="0.2">
      <c r="B12" s="21" t="s">
        <v>74</v>
      </c>
      <c r="C12" s="448"/>
      <c r="D12" s="451" t="s">
        <v>75</v>
      </c>
      <c r="E12" s="431"/>
      <c r="F12" s="431"/>
      <c r="G12" s="431"/>
      <c r="H12" s="432"/>
      <c r="J12" s="641" t="s">
        <v>936</v>
      </c>
    </row>
    <row r="13" spans="1:10" x14ac:dyDescent="0.2">
      <c r="A13" s="16"/>
      <c r="B13" s="16"/>
      <c r="C13" s="623"/>
      <c r="D13" s="593"/>
      <c r="E13" s="431"/>
      <c r="F13" s="431"/>
      <c r="G13" s="431"/>
      <c r="H13" s="432"/>
      <c r="J13" s="641" t="s">
        <v>937</v>
      </c>
    </row>
    <row r="14" spans="1:10" x14ac:dyDescent="0.2">
      <c r="C14" s="623"/>
      <c r="D14" s="593"/>
      <c r="E14" s="431"/>
      <c r="F14" s="431"/>
      <c r="G14" s="431"/>
      <c r="H14" s="432"/>
    </row>
    <row r="15" spans="1:10" x14ac:dyDescent="0.2">
      <c r="A15" s="448"/>
      <c r="B15" s="448"/>
      <c r="C15" s="623"/>
      <c r="D15" s="593"/>
      <c r="E15" s="431"/>
      <c r="F15" s="431"/>
      <c r="G15" s="431"/>
      <c r="H15" s="432"/>
    </row>
    <row r="16" spans="1:10" s="456" customFormat="1" ht="18.75" customHeight="1" x14ac:dyDescent="0.25">
      <c r="A16" s="452"/>
      <c r="B16" s="452"/>
      <c r="C16" s="452" t="s">
        <v>76</v>
      </c>
      <c r="D16" s="730" t="s">
        <v>77</v>
      </c>
      <c r="E16" s="884">
        <f>SUM(E12:E15)</f>
        <v>0</v>
      </c>
      <c r="F16" s="884">
        <f t="shared" ref="F16:H16" si="0">SUM(F12:F15)</f>
        <v>0</v>
      </c>
      <c r="G16" s="884">
        <f t="shared" si="0"/>
        <v>0</v>
      </c>
      <c r="H16" s="884">
        <f t="shared" si="0"/>
        <v>0</v>
      </c>
    </row>
    <row r="17" spans="1:8" ht="18" customHeight="1" x14ac:dyDescent="0.25">
      <c r="A17" s="448"/>
      <c r="B17" s="452" t="s">
        <v>561</v>
      </c>
      <c r="D17" s="766"/>
      <c r="E17" s="885"/>
      <c r="F17" s="885"/>
      <c r="G17" s="885"/>
      <c r="H17" s="25"/>
    </row>
    <row r="18" spans="1:8" ht="15.75" customHeight="1" x14ac:dyDescent="0.2">
      <c r="A18" s="448"/>
      <c r="B18" s="448" t="s">
        <v>78</v>
      </c>
      <c r="C18" s="472"/>
      <c r="D18" s="451" t="s">
        <v>79</v>
      </c>
      <c r="E18" s="431"/>
      <c r="F18" s="431"/>
      <c r="G18" s="431"/>
      <c r="H18" s="432"/>
    </row>
    <row r="19" spans="1:8" x14ac:dyDescent="0.2">
      <c r="A19" s="448"/>
      <c r="B19" s="448" t="s">
        <v>80</v>
      </c>
      <c r="C19" s="472"/>
      <c r="D19" s="451" t="s">
        <v>81</v>
      </c>
      <c r="E19" s="431"/>
      <c r="F19" s="431"/>
      <c r="G19" s="431"/>
      <c r="H19" s="432"/>
    </row>
    <row r="20" spans="1:8" x14ac:dyDescent="0.2">
      <c r="A20" s="448"/>
      <c r="B20" s="448" t="s">
        <v>82</v>
      </c>
      <c r="C20" s="448"/>
      <c r="D20" s="451" t="s">
        <v>83</v>
      </c>
      <c r="E20" s="431"/>
      <c r="F20" s="431"/>
      <c r="G20" s="431"/>
      <c r="H20" s="432"/>
    </row>
    <row r="21" spans="1:8" x14ac:dyDescent="0.2">
      <c r="A21" s="448"/>
      <c r="B21" s="448" t="s">
        <v>84</v>
      </c>
      <c r="C21" s="448"/>
      <c r="D21" s="451" t="s">
        <v>85</v>
      </c>
      <c r="E21" s="431"/>
      <c r="F21" s="431"/>
      <c r="G21" s="431"/>
      <c r="H21" s="432"/>
    </row>
    <row r="22" spans="1:8" x14ac:dyDescent="0.2">
      <c r="A22" s="448"/>
      <c r="B22" s="448" t="s">
        <v>546</v>
      </c>
      <c r="C22" s="448"/>
      <c r="D22" s="451" t="s">
        <v>89</v>
      </c>
      <c r="E22" s="431"/>
      <c r="F22" s="431"/>
      <c r="G22" s="431"/>
      <c r="H22" s="432"/>
    </row>
    <row r="23" spans="1:8" x14ac:dyDescent="0.2">
      <c r="A23" s="448"/>
      <c r="B23" s="448" t="s">
        <v>499</v>
      </c>
      <c r="C23" s="448"/>
      <c r="D23" s="451" t="s">
        <v>87</v>
      </c>
      <c r="E23" s="431"/>
      <c r="F23" s="431"/>
      <c r="G23" s="431"/>
      <c r="H23" s="432"/>
    </row>
    <row r="24" spans="1:8" s="456" customFormat="1" ht="18.75" customHeight="1" x14ac:dyDescent="0.25">
      <c r="A24" s="452"/>
      <c r="B24" s="452"/>
      <c r="C24" s="452" t="s">
        <v>90</v>
      </c>
      <c r="D24" s="730" t="s">
        <v>91</v>
      </c>
      <c r="E24" s="884">
        <f>SUM(E18:E23)</f>
        <v>0</v>
      </c>
      <c r="F24" s="884">
        <f t="shared" ref="F24:H24" si="1">SUM(F18:F23)</f>
        <v>0</v>
      </c>
      <c r="G24" s="884">
        <f t="shared" si="1"/>
        <v>0</v>
      </c>
      <c r="H24" s="884">
        <f t="shared" si="1"/>
        <v>0</v>
      </c>
    </row>
    <row r="25" spans="1:8" x14ac:dyDescent="0.2">
      <c r="A25" s="448"/>
      <c r="B25" s="448"/>
      <c r="C25" s="448"/>
      <c r="D25" s="451"/>
      <c r="E25" s="835"/>
      <c r="F25" s="835"/>
      <c r="G25" s="835"/>
      <c r="H25" s="836"/>
    </row>
    <row r="26" spans="1:8" s="456" customFormat="1" ht="20.25" customHeight="1" thickBot="1" x14ac:dyDescent="0.3">
      <c r="A26" s="442"/>
      <c r="B26" s="442" t="s">
        <v>92</v>
      </c>
      <c r="C26" s="442"/>
      <c r="D26" s="454"/>
      <c r="E26" s="886">
        <f>-E16-E24</f>
        <v>0</v>
      </c>
      <c r="F26" s="886">
        <f t="shared" ref="F26:H26" si="2">-F16-F24</f>
        <v>0</v>
      </c>
      <c r="G26" s="886">
        <f t="shared" si="2"/>
        <v>0</v>
      </c>
      <c r="H26" s="886">
        <f t="shared" si="2"/>
        <v>0</v>
      </c>
    </row>
    <row r="27" spans="1:8" ht="18.75" customHeight="1" x14ac:dyDescent="0.25">
      <c r="A27" s="452"/>
      <c r="B27" s="832" t="s">
        <v>93</v>
      </c>
      <c r="C27" s="887"/>
      <c r="D27" s="888"/>
      <c r="E27" s="460"/>
      <c r="F27" s="460"/>
      <c r="G27" s="460"/>
      <c r="H27" s="25"/>
    </row>
    <row r="28" spans="1:8" ht="15.75" customHeight="1" x14ac:dyDescent="0.25">
      <c r="A28" s="472"/>
      <c r="B28" s="448" t="s">
        <v>556</v>
      </c>
      <c r="C28" s="452"/>
      <c r="D28" s="451" t="s">
        <v>95</v>
      </c>
      <c r="E28" s="431"/>
      <c r="F28" s="431"/>
      <c r="G28" s="431"/>
      <c r="H28" s="432"/>
    </row>
    <row r="29" spans="1:8" x14ac:dyDescent="0.2">
      <c r="A29" s="448"/>
      <c r="B29" s="448"/>
      <c r="C29" s="448" t="s">
        <v>96</v>
      </c>
      <c r="D29" s="451"/>
      <c r="E29" s="431"/>
      <c r="F29" s="431"/>
      <c r="G29" s="431"/>
      <c r="H29" s="432"/>
    </row>
    <row r="30" spans="1:8" x14ac:dyDescent="0.2">
      <c r="A30" s="448"/>
      <c r="B30" s="448" t="s">
        <v>302</v>
      </c>
      <c r="C30" s="448"/>
      <c r="D30" s="451" t="s">
        <v>557</v>
      </c>
      <c r="E30" s="435"/>
      <c r="F30" s="436"/>
      <c r="G30" s="436"/>
      <c r="H30" s="437"/>
    </row>
    <row r="31" spans="1:8" x14ac:dyDescent="0.2">
      <c r="A31" s="448"/>
      <c r="B31" s="448" t="s">
        <v>97</v>
      </c>
      <c r="C31" s="448"/>
      <c r="D31" s="451" t="s">
        <v>98</v>
      </c>
      <c r="E31" s="431"/>
      <c r="F31" s="431"/>
      <c r="G31" s="431"/>
      <c r="H31" s="432"/>
    </row>
    <row r="32" spans="1:8" s="456" customFormat="1" ht="16.5" customHeight="1" x14ac:dyDescent="0.25">
      <c r="A32" s="765"/>
      <c r="B32" s="452"/>
      <c r="C32" s="452" t="s">
        <v>100</v>
      </c>
      <c r="D32" s="730" t="s">
        <v>101</v>
      </c>
      <c r="E32" s="889">
        <f>SUM(E28:E31)</f>
        <v>0</v>
      </c>
      <c r="F32" s="889">
        <f t="shared" ref="F32:H32" si="3">SUM(F28:F31)</f>
        <v>0</v>
      </c>
      <c r="G32" s="889">
        <f t="shared" si="3"/>
        <v>0</v>
      </c>
      <c r="H32" s="889">
        <f t="shared" si="3"/>
        <v>0</v>
      </c>
    </row>
    <row r="33" spans="1:12" ht="16.5" customHeight="1" x14ac:dyDescent="0.25">
      <c r="A33" s="448"/>
      <c r="B33" s="452" t="s">
        <v>102</v>
      </c>
      <c r="C33" s="472"/>
      <c r="D33" s="730"/>
      <c r="E33" s="460"/>
      <c r="F33" s="460"/>
      <c r="G33" s="460"/>
      <c r="H33" s="25"/>
    </row>
    <row r="34" spans="1:12" ht="16.5" customHeight="1" x14ac:dyDescent="0.2">
      <c r="A34" s="448"/>
      <c r="B34" s="448" t="s">
        <v>548</v>
      </c>
      <c r="C34" s="448"/>
      <c r="D34" s="451" t="s">
        <v>103</v>
      </c>
      <c r="E34" s="431"/>
      <c r="F34" s="431"/>
      <c r="G34" s="431"/>
      <c r="H34" s="432"/>
    </row>
    <row r="35" spans="1:12" x14ac:dyDescent="0.2">
      <c r="A35" s="448"/>
      <c r="B35" s="448"/>
      <c r="C35" s="448" t="s">
        <v>104</v>
      </c>
      <c r="D35" s="451"/>
      <c r="E35" s="431"/>
      <c r="F35" s="431"/>
      <c r="G35" s="431"/>
      <c r="H35" s="432"/>
    </row>
    <row r="36" spans="1:12" s="456" customFormat="1" ht="18.75" customHeight="1" x14ac:dyDescent="0.25">
      <c r="A36" s="452"/>
      <c r="B36" s="452"/>
      <c r="C36" s="452" t="s">
        <v>105</v>
      </c>
      <c r="D36" s="730" t="s">
        <v>106</v>
      </c>
      <c r="E36" s="884">
        <f>SUM(E34:E35)</f>
        <v>0</v>
      </c>
      <c r="F36" s="884">
        <f t="shared" ref="F36:H36" si="4">SUM(F34:F35)</f>
        <v>0</v>
      </c>
      <c r="G36" s="884">
        <f t="shared" si="4"/>
        <v>0</v>
      </c>
      <c r="H36" s="884">
        <f t="shared" si="4"/>
        <v>0</v>
      </c>
    </row>
    <row r="37" spans="1:12" ht="16.5" customHeight="1" x14ac:dyDescent="0.25">
      <c r="A37" s="448"/>
      <c r="B37" s="452" t="s">
        <v>749</v>
      </c>
      <c r="C37" s="448"/>
      <c r="D37" s="451"/>
      <c r="E37" s="460"/>
      <c r="F37" s="460"/>
      <c r="G37" s="460"/>
      <c r="H37" s="25"/>
    </row>
    <row r="38" spans="1:12" x14ac:dyDescent="0.2">
      <c r="A38" s="448"/>
      <c r="B38" s="448" t="s">
        <v>504</v>
      </c>
      <c r="C38" s="448"/>
      <c r="D38" s="451" t="s">
        <v>108</v>
      </c>
      <c r="E38" s="431"/>
      <c r="F38" s="431"/>
      <c r="G38" s="431"/>
      <c r="H38" s="432"/>
    </row>
    <row r="39" spans="1:12" x14ac:dyDescent="0.2">
      <c r="A39" s="448"/>
      <c r="B39" s="448" t="s">
        <v>183</v>
      </c>
      <c r="C39" s="448"/>
      <c r="D39" s="451" t="s">
        <v>109</v>
      </c>
      <c r="E39" s="431"/>
      <c r="F39" s="431"/>
      <c r="G39" s="431"/>
      <c r="H39" s="432"/>
      <c r="L39" s="25"/>
    </row>
    <row r="40" spans="1:12" s="456" customFormat="1" ht="16.5" customHeight="1" thickBot="1" x14ac:dyDescent="0.3">
      <c r="A40" s="491"/>
      <c r="B40" s="491"/>
      <c r="C40" s="491" t="s">
        <v>110</v>
      </c>
      <c r="D40" s="798" t="s">
        <v>111</v>
      </c>
      <c r="E40" s="890">
        <f>E38-E39</f>
        <v>0</v>
      </c>
      <c r="F40" s="890">
        <f t="shared" ref="F40:H40" si="5">F38-F39</f>
        <v>0</v>
      </c>
      <c r="G40" s="890">
        <f t="shared" si="5"/>
        <v>0</v>
      </c>
      <c r="H40" s="890">
        <f t="shared" si="5"/>
        <v>0</v>
      </c>
    </row>
    <row r="41" spans="1:12" s="456" customFormat="1" ht="24.75" customHeight="1" thickTop="1" thickBot="1" x14ac:dyDescent="0.3">
      <c r="A41" s="464"/>
      <c r="B41" s="464"/>
      <c r="C41" s="464" t="s">
        <v>112</v>
      </c>
      <c r="D41" s="465" t="s">
        <v>113</v>
      </c>
      <c r="E41" s="891">
        <f>E26+E32-E36+E40</f>
        <v>0</v>
      </c>
      <c r="F41" s="891">
        <f t="shared" ref="F41:H41" si="6">F26+F32-F36+F40</f>
        <v>0</v>
      </c>
      <c r="G41" s="891">
        <f t="shared" si="6"/>
        <v>0</v>
      </c>
      <c r="H41" s="891">
        <f t="shared" si="6"/>
        <v>0</v>
      </c>
    </row>
    <row r="42" spans="1:12" ht="21.75" customHeight="1" thickTop="1" x14ac:dyDescent="0.25">
      <c r="A42" s="448"/>
      <c r="B42" s="452" t="s">
        <v>114</v>
      </c>
      <c r="C42" s="448"/>
      <c r="D42" s="451"/>
      <c r="E42" s="892"/>
      <c r="F42" s="13"/>
      <c r="G42" s="13"/>
    </row>
    <row r="43" spans="1:12" ht="18.75" customHeight="1" x14ac:dyDescent="0.2">
      <c r="A43" s="448"/>
      <c r="B43" s="448"/>
      <c r="C43" s="448" t="s">
        <v>576</v>
      </c>
      <c r="D43" s="451"/>
      <c r="E43" s="619"/>
      <c r="F43" s="619"/>
      <c r="G43" s="619"/>
      <c r="H43" s="413"/>
    </row>
    <row r="44" spans="1:12" ht="21" customHeight="1" thickBot="1" x14ac:dyDescent="0.3">
      <c r="A44" s="491"/>
      <c r="B44" s="492"/>
      <c r="C44" s="492" t="s">
        <v>577</v>
      </c>
      <c r="D44" s="493"/>
      <c r="E44" s="620"/>
      <c r="F44" s="621"/>
      <c r="G44" s="621"/>
      <c r="H44" s="622"/>
    </row>
    <row r="45" spans="1:12" ht="15" thickTop="1" x14ac:dyDescent="0.2"/>
    <row r="46" spans="1:12" x14ac:dyDescent="0.2">
      <c r="A46" s="8"/>
      <c r="B46" s="8"/>
      <c r="C46" s="8"/>
    </row>
    <row r="47" spans="1:12" x14ac:dyDescent="0.2">
      <c r="A47" s="8"/>
      <c r="B47" s="8"/>
      <c r="C47" s="8"/>
    </row>
    <row r="48" spans="1:12" ht="13.5" customHeight="1" x14ac:dyDescent="0.2">
      <c r="A48" s="8"/>
      <c r="B48" s="8"/>
      <c r="C48" s="8"/>
    </row>
    <row r="49" spans="1:8" ht="15" customHeight="1" x14ac:dyDescent="0.2">
      <c r="A49" s="8"/>
      <c r="B49" s="8"/>
      <c r="C49" s="8"/>
    </row>
    <row r="50" spans="1:8" x14ac:dyDescent="0.2">
      <c r="A50" s="15" t="s">
        <v>653</v>
      </c>
    </row>
    <row r="57" spans="1:8" x14ac:dyDescent="0.2">
      <c r="H57" s="7" t="s">
        <v>426</v>
      </c>
    </row>
    <row r="58" spans="1:8" x14ac:dyDescent="0.2">
      <c r="H58" s="183" t="s">
        <v>631</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zoomScale="80" zoomScaleNormal="80" workbookViewId="0">
      <selection activeCell="C11" sqref="C11"/>
    </sheetView>
  </sheetViews>
  <sheetFormatPr defaultColWidth="9.140625" defaultRowHeight="12.75" x14ac:dyDescent="0.2"/>
  <cols>
    <col min="1" max="1" width="3.28515625" style="15" customWidth="1"/>
    <col min="2" max="2" width="2.7109375" style="15" customWidth="1"/>
    <col min="3" max="3" width="4.7109375" style="15" customWidth="1"/>
    <col min="4" max="4" width="31" style="14" customWidth="1"/>
    <col min="5" max="8" width="17.7109375" style="14" customWidth="1"/>
    <col min="9" max="16384" width="9.140625" style="14"/>
  </cols>
  <sheetData>
    <row r="1" spans="1:11" ht="19.5" x14ac:dyDescent="0.3">
      <c r="D1" s="1007" t="s">
        <v>70</v>
      </c>
      <c r="E1" s="1007"/>
      <c r="F1" s="1007"/>
      <c r="G1" s="1007"/>
      <c r="H1" s="1007"/>
    </row>
    <row r="2" spans="1:11" ht="14.25" x14ac:dyDescent="0.2">
      <c r="D2" s="8"/>
      <c r="E2" s="8"/>
      <c r="F2" s="8"/>
      <c r="G2" s="8"/>
      <c r="H2" s="8"/>
    </row>
    <row r="3" spans="1:11" ht="15" x14ac:dyDescent="0.25">
      <c r="D3" s="1016" t="str">
        <f>'Sch 1'!$B$7</f>
        <v>Nevada Classical Academy Elko</v>
      </c>
      <c r="E3" s="1016"/>
      <c r="F3" s="1016"/>
      <c r="G3" s="1016"/>
      <c r="H3" s="1016"/>
    </row>
    <row r="5" spans="1:11" x14ac:dyDescent="0.2">
      <c r="A5" s="893"/>
      <c r="B5" s="893"/>
      <c r="C5" s="893"/>
      <c r="D5" s="894"/>
      <c r="E5" s="895">
        <v>-1</v>
      </c>
      <c r="F5" s="896">
        <v>-2</v>
      </c>
      <c r="G5" s="897">
        <v>-3</v>
      </c>
      <c r="H5" s="897">
        <v>-4</v>
      </c>
    </row>
    <row r="6" spans="1:11" s="8" customFormat="1" ht="15" x14ac:dyDescent="0.25">
      <c r="A6" s="898"/>
      <c r="B6" s="898"/>
      <c r="C6" s="898"/>
      <c r="D6" s="899"/>
      <c r="E6" s="563"/>
      <c r="F6" s="564" t="s">
        <v>1</v>
      </c>
      <c r="G6" s="995" t="str">
        <f>"BUDGET YEAR ENDING "&amp;TEXT('Form 1'!$C$138,"mm/dd/yy")</f>
        <v>BUDGET YEAR ENDING 06/30/26</v>
      </c>
      <c r="H6" s="996"/>
    </row>
    <row r="7" spans="1:11" s="8" customFormat="1" ht="15" x14ac:dyDescent="0.25">
      <c r="A7" s="898"/>
      <c r="B7" s="898"/>
      <c r="C7" s="898"/>
      <c r="D7" s="899"/>
      <c r="E7" s="565" t="s">
        <v>412</v>
      </c>
      <c r="F7" s="565" t="s">
        <v>414</v>
      </c>
      <c r="G7" s="566"/>
      <c r="H7" s="567"/>
    </row>
    <row r="8" spans="1:11" s="8" customFormat="1" ht="15.75" x14ac:dyDescent="0.25">
      <c r="A8" s="883" t="s">
        <v>933</v>
      </c>
      <c r="B8" s="900"/>
      <c r="C8" s="901"/>
      <c r="D8" s="902"/>
      <c r="E8" s="565" t="s">
        <v>413</v>
      </c>
      <c r="F8" s="565" t="s">
        <v>413</v>
      </c>
      <c r="G8" s="570" t="s">
        <v>415</v>
      </c>
      <c r="H8" s="571" t="s">
        <v>115</v>
      </c>
    </row>
    <row r="9" spans="1:11" s="24" customFormat="1" ht="18" customHeight="1" x14ac:dyDescent="0.25">
      <c r="A9" s="903"/>
      <c r="B9" s="1031"/>
      <c r="C9" s="1031"/>
      <c r="D9" s="1032"/>
      <c r="E9" s="575">
        <f>'Form 1'!$C$129</f>
        <v>45473</v>
      </c>
      <c r="F9" s="575">
        <f>'Form 1'!$C$133</f>
        <v>45838</v>
      </c>
      <c r="G9" s="576" t="s">
        <v>416</v>
      </c>
      <c r="H9" s="577" t="s">
        <v>416</v>
      </c>
    </row>
    <row r="10" spans="1:11" ht="25.5" customHeight="1" x14ac:dyDescent="0.2">
      <c r="A10" s="904" t="s">
        <v>53</v>
      </c>
      <c r="B10" s="1023" t="s">
        <v>54</v>
      </c>
      <c r="C10" s="1024"/>
      <c r="D10" s="1025"/>
      <c r="E10" s="905"/>
      <c r="F10" s="905"/>
      <c r="G10" s="905"/>
      <c r="H10" s="906"/>
      <c r="K10" s="447" t="s">
        <v>938</v>
      </c>
    </row>
    <row r="11" spans="1:11" ht="14.25" x14ac:dyDescent="0.2">
      <c r="A11" s="907"/>
      <c r="B11" s="907"/>
      <c r="C11" s="625"/>
      <c r="D11" s="626"/>
      <c r="E11" s="627"/>
      <c r="F11" s="627"/>
      <c r="G11" s="627"/>
      <c r="H11" s="628"/>
      <c r="K11" s="641" t="s">
        <v>935</v>
      </c>
    </row>
    <row r="12" spans="1:11" ht="14.25" x14ac:dyDescent="0.2">
      <c r="C12" s="624"/>
      <c r="D12" s="626"/>
      <c r="E12" s="627"/>
      <c r="F12" s="627"/>
      <c r="G12" s="627"/>
      <c r="H12" s="628"/>
      <c r="K12" s="641" t="s">
        <v>936</v>
      </c>
    </row>
    <row r="13" spans="1:11" ht="14.25" x14ac:dyDescent="0.2">
      <c r="C13" s="624"/>
      <c r="D13" s="626"/>
      <c r="E13" s="627"/>
      <c r="F13" s="627"/>
      <c r="G13" s="627"/>
      <c r="H13" s="628"/>
      <c r="K13" s="641" t="s">
        <v>937</v>
      </c>
    </row>
    <row r="14" spans="1:11" x14ac:dyDescent="0.2">
      <c r="C14" s="624"/>
      <c r="D14" s="626"/>
      <c r="E14" s="627"/>
      <c r="F14" s="627"/>
      <c r="G14" s="627"/>
      <c r="H14" s="628"/>
    </row>
    <row r="15" spans="1:11" x14ac:dyDescent="0.2">
      <c r="C15" s="624"/>
      <c r="D15" s="626"/>
      <c r="E15" s="627"/>
      <c r="F15" s="627"/>
      <c r="G15" s="627"/>
      <c r="H15" s="628"/>
    </row>
    <row r="16" spans="1:11" x14ac:dyDescent="0.2">
      <c r="A16" s="908"/>
      <c r="B16" s="908"/>
      <c r="C16" s="624"/>
      <c r="D16" s="626"/>
      <c r="E16" s="627"/>
      <c r="F16" s="627"/>
      <c r="G16" s="627"/>
      <c r="H16" s="628"/>
    </row>
    <row r="17" spans="1:8" s="12" customFormat="1" ht="27" customHeight="1" thickBot="1" x14ac:dyDescent="0.25">
      <c r="A17" s="909"/>
      <c r="B17" s="910" t="s">
        <v>55</v>
      </c>
      <c r="C17" s="1026" t="s">
        <v>56</v>
      </c>
      <c r="D17" s="1027"/>
      <c r="E17" s="911">
        <f>SUM(E11:E16)</f>
        <v>0</v>
      </c>
      <c r="F17" s="911">
        <f t="shared" ref="F17:H17" si="0">SUM(F11:F16)</f>
        <v>0</v>
      </c>
      <c r="G17" s="911">
        <f t="shared" si="0"/>
        <v>0</v>
      </c>
      <c r="H17" s="911">
        <f t="shared" si="0"/>
        <v>0</v>
      </c>
    </row>
    <row r="18" spans="1:8" ht="24.75" customHeight="1" x14ac:dyDescent="0.2">
      <c r="A18" s="912" t="s">
        <v>57</v>
      </c>
      <c r="B18" s="1028" t="s">
        <v>58</v>
      </c>
      <c r="C18" s="1029"/>
      <c r="D18" s="1030"/>
      <c r="E18" s="913"/>
      <c r="F18" s="905"/>
      <c r="G18" s="905"/>
      <c r="H18" s="906"/>
    </row>
    <row r="19" spans="1:8" x14ac:dyDescent="0.2">
      <c r="A19" s="907"/>
      <c r="B19" s="907"/>
      <c r="C19" s="625"/>
      <c r="D19" s="626"/>
      <c r="E19" s="627"/>
      <c r="F19" s="627"/>
      <c r="G19" s="627"/>
      <c r="H19" s="628"/>
    </row>
    <row r="20" spans="1:8" x14ac:dyDescent="0.2">
      <c r="C20" s="624"/>
      <c r="D20" s="626"/>
      <c r="E20" s="627"/>
      <c r="F20" s="627"/>
      <c r="G20" s="627"/>
      <c r="H20" s="628"/>
    </row>
    <row r="21" spans="1:8" x14ac:dyDescent="0.2">
      <c r="C21" s="624"/>
      <c r="D21" s="626"/>
      <c r="E21" s="627"/>
      <c r="F21" s="627"/>
      <c r="G21" s="627"/>
      <c r="H21" s="628"/>
    </row>
    <row r="22" spans="1:8" x14ac:dyDescent="0.2">
      <c r="C22" s="624"/>
      <c r="D22" s="626"/>
      <c r="E22" s="627"/>
      <c r="F22" s="627"/>
      <c r="G22" s="627"/>
      <c r="H22" s="628"/>
    </row>
    <row r="23" spans="1:8" x14ac:dyDescent="0.2">
      <c r="C23" s="624"/>
      <c r="D23" s="626"/>
      <c r="E23" s="627"/>
      <c r="F23" s="627"/>
      <c r="G23" s="627"/>
      <c r="H23" s="628"/>
    </row>
    <row r="24" spans="1:8" x14ac:dyDescent="0.2">
      <c r="A24" s="908"/>
      <c r="B24" s="908"/>
      <c r="C24" s="624"/>
      <c r="D24" s="626"/>
      <c r="E24" s="627"/>
      <c r="F24" s="627"/>
      <c r="G24" s="627"/>
      <c r="H24" s="628"/>
    </row>
    <row r="25" spans="1:8" ht="26.25" customHeight="1" thickBot="1" x14ac:dyDescent="0.25">
      <c r="A25" s="914"/>
      <c r="B25" s="915" t="s">
        <v>59</v>
      </c>
      <c r="C25" s="1026" t="s">
        <v>60</v>
      </c>
      <c r="D25" s="1027"/>
      <c r="E25" s="911">
        <f>SUM(E19:E24)</f>
        <v>0</v>
      </c>
      <c r="F25" s="911">
        <f t="shared" ref="F25" si="1">SUM(F19:F24)</f>
        <v>0</v>
      </c>
      <c r="G25" s="911">
        <f t="shared" ref="G25" si="2">SUM(G19:G24)</f>
        <v>0</v>
      </c>
      <c r="H25" s="911">
        <f t="shared" ref="H25" si="3">SUM(H19:H24)</f>
        <v>0</v>
      </c>
    </row>
    <row r="26" spans="1:8" s="12" customFormat="1" ht="24.75" customHeight="1" x14ac:dyDescent="0.2">
      <c r="A26" s="912" t="s">
        <v>61</v>
      </c>
      <c r="B26" s="1020" t="s">
        <v>62</v>
      </c>
      <c r="C26" s="1021"/>
      <c r="D26" s="1022"/>
      <c r="E26" s="916"/>
      <c r="F26" s="916"/>
      <c r="G26" s="916"/>
      <c r="H26" s="917"/>
    </row>
    <row r="27" spans="1:8" x14ac:dyDescent="0.2">
      <c r="A27" s="907"/>
      <c r="B27" s="907"/>
      <c r="C27" s="625"/>
      <c r="D27" s="626"/>
      <c r="E27" s="627"/>
      <c r="F27" s="627"/>
      <c r="G27" s="627"/>
      <c r="H27" s="628"/>
    </row>
    <row r="28" spans="1:8" x14ac:dyDescent="0.2">
      <c r="C28" s="624"/>
      <c r="D28" s="626"/>
      <c r="E28" s="627"/>
      <c r="F28" s="627"/>
      <c r="G28" s="627"/>
      <c r="H28" s="628"/>
    </row>
    <row r="29" spans="1:8" x14ac:dyDescent="0.2">
      <c r="C29" s="624"/>
      <c r="D29" s="626"/>
      <c r="E29" s="627"/>
      <c r="F29" s="627"/>
      <c r="G29" s="627"/>
      <c r="H29" s="628"/>
    </row>
    <row r="30" spans="1:8" x14ac:dyDescent="0.2">
      <c r="C30" s="624"/>
      <c r="D30" s="626"/>
      <c r="E30" s="627"/>
      <c r="F30" s="627"/>
      <c r="G30" s="627"/>
      <c r="H30" s="628"/>
    </row>
    <row r="31" spans="1:8" x14ac:dyDescent="0.2">
      <c r="C31" s="624"/>
      <c r="D31" s="626"/>
      <c r="E31" s="627"/>
      <c r="F31" s="627"/>
      <c r="G31" s="627"/>
      <c r="H31" s="628"/>
    </row>
    <row r="32" spans="1:8" x14ac:dyDescent="0.2">
      <c r="A32" s="908"/>
      <c r="B32" s="908"/>
      <c r="C32" s="624"/>
      <c r="D32" s="626"/>
      <c r="E32" s="627"/>
      <c r="F32" s="627"/>
      <c r="G32" s="627"/>
      <c r="H32" s="628"/>
    </row>
    <row r="33" spans="1:8" s="12" customFormat="1" ht="27" customHeight="1" thickBot="1" x14ac:dyDescent="0.25">
      <c r="A33" s="918"/>
      <c r="B33" s="915" t="s">
        <v>63</v>
      </c>
      <c r="C33" s="1026" t="s">
        <v>64</v>
      </c>
      <c r="D33" s="1027"/>
      <c r="E33" s="911">
        <f>SUM(E27:E32)</f>
        <v>0</v>
      </c>
      <c r="F33" s="911">
        <f t="shared" ref="F33" si="4">SUM(F27:F32)</f>
        <v>0</v>
      </c>
      <c r="G33" s="911">
        <f t="shared" ref="G33" si="5">SUM(G27:G32)</f>
        <v>0</v>
      </c>
      <c r="H33" s="911">
        <f t="shared" ref="H33" si="6">SUM(H27:H32)</f>
        <v>0</v>
      </c>
    </row>
    <row r="34" spans="1:8" ht="24.75" customHeight="1" x14ac:dyDescent="0.2">
      <c r="A34" s="912" t="s">
        <v>65</v>
      </c>
      <c r="B34" s="1020" t="s">
        <v>66</v>
      </c>
      <c r="C34" s="1021"/>
      <c r="D34" s="1022"/>
      <c r="E34" s="905"/>
      <c r="F34" s="905"/>
      <c r="G34" s="905"/>
      <c r="H34" s="906"/>
    </row>
    <row r="35" spans="1:8" x14ac:dyDescent="0.2">
      <c r="A35" s="907"/>
      <c r="B35" s="907"/>
      <c r="C35" s="625"/>
      <c r="D35" s="626"/>
      <c r="E35" s="627"/>
      <c r="F35" s="627"/>
      <c r="G35" s="627"/>
      <c r="H35" s="628"/>
    </row>
    <row r="36" spans="1:8" x14ac:dyDescent="0.2">
      <c r="C36" s="624"/>
      <c r="D36" s="626"/>
      <c r="E36" s="627"/>
      <c r="F36" s="627"/>
      <c r="G36" s="627"/>
      <c r="H36" s="628"/>
    </row>
    <row r="37" spans="1:8" x14ac:dyDescent="0.2">
      <c r="C37" s="624"/>
      <c r="D37" s="626"/>
      <c r="E37" s="627"/>
      <c r="F37" s="627"/>
      <c r="G37" s="627"/>
      <c r="H37" s="628"/>
    </row>
    <row r="38" spans="1:8" x14ac:dyDescent="0.2">
      <c r="C38" s="624"/>
      <c r="D38" s="626"/>
      <c r="E38" s="627"/>
      <c r="F38" s="627"/>
      <c r="G38" s="627"/>
      <c r="H38" s="628"/>
    </row>
    <row r="39" spans="1:8" x14ac:dyDescent="0.2">
      <c r="C39" s="624"/>
      <c r="D39" s="626"/>
      <c r="E39" s="627"/>
      <c r="F39" s="627"/>
      <c r="G39" s="627"/>
      <c r="H39" s="628"/>
    </row>
    <row r="40" spans="1:8" x14ac:dyDescent="0.2">
      <c r="A40" s="908"/>
      <c r="B40" s="908"/>
      <c r="C40" s="624"/>
      <c r="D40" s="626"/>
      <c r="E40" s="627"/>
      <c r="F40" s="627"/>
      <c r="G40" s="627"/>
      <c r="H40" s="628"/>
    </row>
    <row r="41" spans="1:8" ht="25.5" customHeight="1" thickBot="1" x14ac:dyDescent="0.25">
      <c r="A41" s="914"/>
      <c r="B41" s="915" t="s">
        <v>67</v>
      </c>
      <c r="C41" s="1026" t="s">
        <v>68</v>
      </c>
      <c r="D41" s="1027"/>
      <c r="E41" s="911">
        <f>SUM(E35:E40)</f>
        <v>0</v>
      </c>
      <c r="F41" s="911">
        <f t="shared" ref="F41" si="7">SUM(F35:F40)</f>
        <v>0</v>
      </c>
      <c r="G41" s="911">
        <f t="shared" ref="G41" si="8">SUM(G35:G40)</f>
        <v>0</v>
      </c>
      <c r="H41" s="911">
        <f t="shared" ref="H41" si="9">SUM(H35:H40)</f>
        <v>0</v>
      </c>
    </row>
    <row r="42" spans="1:8" s="12" customFormat="1" ht="31.5" customHeight="1" x14ac:dyDescent="0.2">
      <c r="A42" s="1020" t="s">
        <v>69</v>
      </c>
      <c r="B42" s="1021"/>
      <c r="C42" s="1021"/>
      <c r="D42" s="1022"/>
      <c r="E42" s="919">
        <f>E17+E25+E33+E41</f>
        <v>0</v>
      </c>
      <c r="F42" s="919">
        <f t="shared" ref="F42:H42" si="10">F17+F25+F33+F41</f>
        <v>0</v>
      </c>
      <c r="G42" s="919">
        <f t="shared" si="10"/>
        <v>0</v>
      </c>
      <c r="H42" s="919">
        <f t="shared" si="10"/>
        <v>0</v>
      </c>
    </row>
    <row r="43" spans="1:8" ht="31.5" customHeight="1" x14ac:dyDescent="0.2">
      <c r="A43" s="1033" t="s">
        <v>578</v>
      </c>
      <c r="B43" s="1034"/>
      <c r="C43" s="1034"/>
      <c r="D43" s="1035"/>
      <c r="E43" s="629"/>
      <c r="F43" s="630"/>
      <c r="G43" s="630"/>
      <c r="H43" s="631"/>
    </row>
    <row r="44" spans="1:8" ht="30" customHeight="1" thickBot="1" x14ac:dyDescent="0.25">
      <c r="A44" s="1017" t="s">
        <v>579</v>
      </c>
      <c r="B44" s="1018"/>
      <c r="C44" s="1018"/>
      <c r="D44" s="1019"/>
      <c r="E44" s="632"/>
      <c r="F44" s="632"/>
      <c r="G44" s="632"/>
      <c r="H44" s="633"/>
    </row>
    <row r="45" spans="1:8" ht="13.5" thickTop="1" x14ac:dyDescent="0.2">
      <c r="E45" s="906"/>
      <c r="F45" s="906"/>
      <c r="G45" s="906"/>
      <c r="H45" s="906"/>
    </row>
    <row r="46" spans="1:8" s="12" customFormat="1" ht="18.75" customHeight="1" x14ac:dyDescent="0.2">
      <c r="A46" s="917"/>
      <c r="B46" s="917"/>
      <c r="C46" s="917"/>
      <c r="D46" s="917"/>
      <c r="E46" s="917"/>
      <c r="F46" s="917"/>
      <c r="G46" s="917"/>
      <c r="H46" s="917"/>
    </row>
    <row r="47" spans="1:8" ht="15" customHeight="1" x14ac:dyDescent="0.2">
      <c r="A47" s="14"/>
      <c r="B47" s="14"/>
      <c r="C47" s="14"/>
    </row>
    <row r="48" spans="1:8" ht="16.5" customHeight="1" x14ac:dyDescent="0.2">
      <c r="A48" s="14"/>
      <c r="B48" s="14"/>
      <c r="C48" s="14"/>
    </row>
    <row r="49" spans="1:12" x14ac:dyDescent="0.2">
      <c r="A49" s="14"/>
      <c r="B49" s="14"/>
      <c r="C49" s="14"/>
      <c r="L49" s="906"/>
    </row>
    <row r="50" spans="1:12" s="12" customFormat="1" ht="16.5" customHeight="1" x14ac:dyDescent="0.2">
      <c r="A50" s="15" t="s">
        <v>632</v>
      </c>
      <c r="B50" s="920"/>
      <c r="C50" s="920"/>
      <c r="E50" s="917"/>
      <c r="F50" s="917"/>
      <c r="G50" s="1"/>
    </row>
    <row r="51" spans="1:12" ht="13.5" customHeight="1" x14ac:dyDescent="0.2">
      <c r="E51" s="906"/>
      <c r="F51" s="906"/>
      <c r="G51" s="906"/>
      <c r="H51" s="906"/>
    </row>
    <row r="52" spans="1:12" s="12" customFormat="1" ht="14.25" customHeight="1" x14ac:dyDescent="0.2">
      <c r="A52" s="920"/>
      <c r="B52" s="920"/>
      <c r="C52" s="920"/>
    </row>
    <row r="53" spans="1:12" ht="15" customHeight="1" x14ac:dyDescent="0.2">
      <c r="B53" s="920"/>
    </row>
    <row r="54" spans="1:12" x14ac:dyDescent="0.2">
      <c r="H54" s="7" t="s">
        <v>426</v>
      </c>
    </row>
    <row r="55" spans="1:12" x14ac:dyDescent="0.2">
      <c r="H55" s="921" t="s">
        <v>633</v>
      </c>
    </row>
    <row r="58" spans="1:12" ht="18.75" customHeight="1" x14ac:dyDescent="0.2"/>
    <row r="59" spans="1:12" ht="19.5" customHeight="1" x14ac:dyDescent="0.2"/>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K60"/>
  <sheetViews>
    <sheetView zoomScale="80" zoomScaleNormal="80" workbookViewId="0">
      <selection activeCell="E33" sqref="E33"/>
    </sheetView>
  </sheetViews>
  <sheetFormatPr defaultColWidth="9.140625" defaultRowHeight="14.25" x14ac:dyDescent="0.2"/>
  <cols>
    <col min="1" max="1" width="3.7109375" style="849" bestFit="1" customWidth="1"/>
    <col min="2" max="2" width="42" style="8" customWidth="1"/>
    <col min="3" max="3" width="17.7109375" style="8" customWidth="1"/>
    <col min="4" max="4" width="9.140625" style="8"/>
    <col min="5" max="5" width="17.7109375" style="8" customWidth="1"/>
    <col min="6" max="6" width="3" style="8" customWidth="1"/>
    <col min="7" max="7" width="17.7109375" style="8" customWidth="1"/>
    <col min="8" max="8" width="9.140625" style="8"/>
    <col min="9" max="9" width="17.7109375" style="8" customWidth="1"/>
    <col min="10" max="16384" width="9.140625" style="8"/>
  </cols>
  <sheetData>
    <row r="1" spans="1:11" ht="21.75" customHeight="1" x14ac:dyDescent="0.3">
      <c r="B1" s="1007" t="s">
        <v>635</v>
      </c>
      <c r="C1" s="1007"/>
      <c r="D1" s="1007"/>
      <c r="E1" s="1007"/>
      <c r="F1" s="1007"/>
      <c r="G1" s="1007"/>
      <c r="H1" s="1007"/>
      <c r="I1" s="1007"/>
    </row>
    <row r="3" spans="1:11" ht="15" x14ac:dyDescent="0.25">
      <c r="B3" s="1016" t="str">
        <f>'Sch 1'!$B$7</f>
        <v>Nevada Classical Academy Elko</v>
      </c>
      <c r="C3" s="1016"/>
      <c r="D3" s="1016"/>
      <c r="E3" s="1016"/>
      <c r="F3" s="1016"/>
      <c r="G3" s="1016"/>
      <c r="H3" s="1016"/>
      <c r="I3" s="1016"/>
    </row>
    <row r="5" spans="1:11" ht="15.75" x14ac:dyDescent="0.25">
      <c r="B5" s="922"/>
      <c r="C5" s="1036" t="s">
        <v>42</v>
      </c>
      <c r="D5" s="1036"/>
      <c r="E5" s="1037"/>
      <c r="F5" s="555"/>
      <c r="G5" s="1036" t="s">
        <v>43</v>
      </c>
      <c r="H5" s="1036"/>
      <c r="I5" s="1037"/>
    </row>
    <row r="6" spans="1:11" x14ac:dyDescent="0.2">
      <c r="B6" s="892"/>
      <c r="C6" s="923"/>
      <c r="D6" s="495"/>
      <c r="E6" s="924"/>
      <c r="F6" s="13"/>
      <c r="G6" s="923"/>
      <c r="H6" s="495"/>
      <c r="I6" s="924"/>
    </row>
    <row r="7" spans="1:11" x14ac:dyDescent="0.2">
      <c r="B7" s="925">
        <f>-1</f>
        <v>-1</v>
      </c>
      <c r="C7" s="926">
        <f>B7-1</f>
        <v>-2</v>
      </c>
      <c r="D7" s="926">
        <f>C7-1</f>
        <v>-3</v>
      </c>
      <c r="E7" s="926">
        <f>D7-1</f>
        <v>-4</v>
      </c>
      <c r="F7" s="926"/>
      <c r="G7" s="926">
        <f>E7-1</f>
        <v>-5</v>
      </c>
      <c r="H7" s="926">
        <f>G7-1</f>
        <v>-6</v>
      </c>
      <c r="I7" s="926">
        <f>H7-1</f>
        <v>-7</v>
      </c>
    </row>
    <row r="8" spans="1:11" ht="18" customHeight="1" thickBot="1" x14ac:dyDescent="0.3">
      <c r="B8" s="927" t="s">
        <v>44</v>
      </c>
      <c r="C8" s="928" t="s">
        <v>45</v>
      </c>
      <c r="D8" s="929" t="s">
        <v>46</v>
      </c>
      <c r="E8" s="929" t="s">
        <v>47</v>
      </c>
      <c r="F8" s="930"/>
      <c r="G8" s="928" t="s">
        <v>48</v>
      </c>
      <c r="H8" s="929" t="s">
        <v>46</v>
      </c>
      <c r="I8" s="929" t="s">
        <v>47</v>
      </c>
    </row>
    <row r="9" spans="1:11" ht="21.75" customHeight="1" x14ac:dyDescent="0.25">
      <c r="B9" s="931" t="s">
        <v>49</v>
      </c>
      <c r="C9" s="932"/>
      <c r="D9" s="932"/>
      <c r="E9" s="932"/>
      <c r="G9" s="932"/>
      <c r="H9" s="932"/>
      <c r="I9" s="932"/>
      <c r="K9" s="8" t="s">
        <v>944</v>
      </c>
    </row>
    <row r="10" spans="1:11" x14ac:dyDescent="0.2">
      <c r="A10" s="849">
        <v>1</v>
      </c>
      <c r="C10" s="933"/>
      <c r="D10" s="933"/>
      <c r="E10" s="934"/>
      <c r="G10" s="428">
        <v>200</v>
      </c>
      <c r="H10" s="428"/>
      <c r="I10" s="427">
        <v>93750</v>
      </c>
      <c r="K10" s="8" t="s">
        <v>945</v>
      </c>
    </row>
    <row r="11" spans="1:11" x14ac:dyDescent="0.2">
      <c r="A11" s="849">
        <v>2</v>
      </c>
      <c r="C11" s="933"/>
      <c r="D11" s="933"/>
      <c r="E11" s="934"/>
      <c r="G11" s="428"/>
      <c r="H11" s="428"/>
      <c r="I11" s="427"/>
    </row>
    <row r="12" spans="1:11" x14ac:dyDescent="0.2">
      <c r="A12" s="849">
        <v>3</v>
      </c>
      <c r="C12" s="933"/>
      <c r="D12" s="933"/>
      <c r="E12" s="934"/>
      <c r="G12" s="428"/>
      <c r="H12" s="428"/>
      <c r="I12" s="427"/>
    </row>
    <row r="13" spans="1:11" x14ac:dyDescent="0.2">
      <c r="A13" s="849">
        <v>4</v>
      </c>
      <c r="C13" s="933"/>
      <c r="D13" s="933"/>
      <c r="E13" s="934"/>
      <c r="G13" s="428"/>
      <c r="H13" s="428"/>
      <c r="I13" s="427"/>
    </row>
    <row r="14" spans="1:11" x14ac:dyDescent="0.2">
      <c r="A14" s="849">
        <v>5</v>
      </c>
      <c r="C14" s="933"/>
      <c r="D14" s="933"/>
      <c r="E14" s="934"/>
      <c r="G14" s="428"/>
      <c r="H14" s="428"/>
      <c r="I14" s="427"/>
    </row>
    <row r="15" spans="1:11" x14ac:dyDescent="0.2">
      <c r="A15" s="849">
        <v>6</v>
      </c>
      <c r="C15" s="933"/>
      <c r="D15" s="933"/>
      <c r="E15" s="934"/>
      <c r="G15" s="428"/>
      <c r="H15" s="428"/>
      <c r="I15" s="427"/>
    </row>
    <row r="16" spans="1:11" x14ac:dyDescent="0.2">
      <c r="A16" s="849">
        <v>7</v>
      </c>
      <c r="C16" s="933"/>
      <c r="D16" s="933"/>
      <c r="E16" s="934"/>
      <c r="G16" s="428"/>
      <c r="H16" s="428"/>
      <c r="I16" s="427"/>
    </row>
    <row r="17" spans="1:9" x14ac:dyDescent="0.2">
      <c r="A17" s="849">
        <v>8</v>
      </c>
      <c r="C17" s="933"/>
      <c r="D17" s="933"/>
      <c r="E17" s="934"/>
      <c r="G17" s="428"/>
      <c r="H17" s="428"/>
      <c r="I17" s="427"/>
    </row>
    <row r="18" spans="1:9" x14ac:dyDescent="0.2">
      <c r="A18" s="849">
        <v>9</v>
      </c>
      <c r="C18" s="933"/>
      <c r="D18" s="933"/>
      <c r="E18" s="934"/>
      <c r="G18" s="428"/>
      <c r="H18" s="428"/>
      <c r="I18" s="427"/>
    </row>
    <row r="19" spans="1:9" x14ac:dyDescent="0.2">
      <c r="A19" s="849">
        <v>10</v>
      </c>
      <c r="C19" s="933"/>
      <c r="D19" s="933"/>
      <c r="E19" s="934"/>
      <c r="G19" s="428"/>
      <c r="H19" s="428"/>
      <c r="I19" s="427"/>
    </row>
    <row r="20" spans="1:9" x14ac:dyDescent="0.2">
      <c r="A20" s="849">
        <v>11</v>
      </c>
      <c r="C20" s="933"/>
      <c r="D20" s="933"/>
      <c r="E20" s="934"/>
      <c r="G20" s="428"/>
      <c r="H20" s="428"/>
      <c r="I20" s="427"/>
    </row>
    <row r="21" spans="1:9" x14ac:dyDescent="0.2">
      <c r="A21" s="849">
        <v>12</v>
      </c>
      <c r="C21" s="933"/>
      <c r="D21" s="933"/>
      <c r="E21" s="934"/>
      <c r="G21" s="428"/>
      <c r="H21" s="428"/>
      <c r="I21" s="427"/>
    </row>
    <row r="22" spans="1:9" x14ac:dyDescent="0.2">
      <c r="A22" s="849">
        <v>13</v>
      </c>
      <c r="C22" s="933"/>
      <c r="D22" s="933"/>
      <c r="E22" s="934"/>
      <c r="G22" s="428"/>
      <c r="H22" s="428"/>
      <c r="I22" s="427"/>
    </row>
    <row r="23" spans="1:9" x14ac:dyDescent="0.2">
      <c r="A23" s="849">
        <v>14</v>
      </c>
      <c r="C23" s="933"/>
      <c r="D23" s="933"/>
      <c r="E23" s="934"/>
      <c r="G23" s="428"/>
      <c r="H23" s="428"/>
      <c r="I23" s="427"/>
    </row>
    <row r="24" spans="1:9" x14ac:dyDescent="0.2">
      <c r="A24" s="849">
        <v>15</v>
      </c>
      <c r="C24" s="933"/>
      <c r="D24" s="933"/>
      <c r="E24" s="934"/>
      <c r="G24" s="428"/>
      <c r="H24" s="428"/>
      <c r="I24" s="427"/>
    </row>
    <row r="25" spans="1:9" x14ac:dyDescent="0.2">
      <c r="A25" s="849">
        <v>16</v>
      </c>
      <c r="C25" s="933"/>
      <c r="D25" s="933"/>
      <c r="E25" s="934"/>
      <c r="G25" s="428"/>
      <c r="H25" s="428"/>
      <c r="I25" s="427"/>
    </row>
    <row r="26" spans="1:9" x14ac:dyDescent="0.2">
      <c r="A26" s="849">
        <v>17</v>
      </c>
      <c r="C26" s="933"/>
      <c r="D26" s="933"/>
      <c r="E26" s="934"/>
      <c r="G26" s="428"/>
      <c r="H26" s="428"/>
      <c r="I26" s="427"/>
    </row>
    <row r="27" spans="1:9" x14ac:dyDescent="0.2">
      <c r="A27" s="849">
        <v>18</v>
      </c>
      <c r="C27" s="933"/>
      <c r="D27" s="933"/>
      <c r="E27" s="934"/>
      <c r="G27" s="428"/>
      <c r="H27" s="428"/>
      <c r="I27" s="427"/>
    </row>
    <row r="28" spans="1:9" x14ac:dyDescent="0.2">
      <c r="A28" s="849">
        <v>19</v>
      </c>
      <c r="C28" s="933"/>
      <c r="D28" s="933"/>
      <c r="E28" s="934"/>
      <c r="G28" s="428"/>
      <c r="H28" s="428"/>
      <c r="I28" s="427"/>
    </row>
    <row r="29" spans="1:9" ht="15" thickBot="1" x14ac:dyDescent="0.25">
      <c r="A29" s="849">
        <v>20</v>
      </c>
      <c r="C29" s="933"/>
      <c r="D29" s="933"/>
      <c r="E29" s="934"/>
      <c r="G29" s="519"/>
      <c r="H29" s="519"/>
      <c r="I29" s="520"/>
    </row>
    <row r="30" spans="1:9" ht="18" customHeight="1" thickTop="1" thickBot="1" x14ac:dyDescent="0.3">
      <c r="B30" s="713" t="s">
        <v>50</v>
      </c>
      <c r="C30" s="935"/>
      <c r="D30" s="935"/>
      <c r="E30" s="936"/>
      <c r="F30" s="725"/>
      <c r="G30" s="937"/>
      <c r="H30" s="937"/>
      <c r="I30" s="938">
        <f>SUM(I10:I29)</f>
        <v>93750</v>
      </c>
    </row>
    <row r="31" spans="1:9" ht="20.25" customHeight="1" x14ac:dyDescent="0.25">
      <c r="B31" s="931" t="s">
        <v>51</v>
      </c>
      <c r="C31" s="932"/>
      <c r="D31" s="932"/>
      <c r="E31" s="939"/>
      <c r="G31" s="932"/>
      <c r="H31" s="932"/>
      <c r="I31" s="939"/>
    </row>
    <row r="32" spans="1:9" x14ac:dyDescent="0.2">
      <c r="A32" s="849">
        <v>1</v>
      </c>
      <c r="C32" s="428">
        <v>100</v>
      </c>
      <c r="D32" s="428"/>
      <c r="E32" s="427">
        <v>93750</v>
      </c>
      <c r="G32" s="933"/>
      <c r="H32" s="933"/>
      <c r="I32" s="934"/>
    </row>
    <row r="33" spans="1:9" x14ac:dyDescent="0.2">
      <c r="A33" s="849">
        <v>2</v>
      </c>
      <c r="C33" s="428"/>
      <c r="D33" s="428"/>
      <c r="E33" s="427"/>
      <c r="G33" s="933"/>
      <c r="H33" s="933"/>
      <c r="I33" s="934"/>
    </row>
    <row r="34" spans="1:9" x14ac:dyDescent="0.2">
      <c r="A34" s="849">
        <v>3</v>
      </c>
      <c r="C34" s="428"/>
      <c r="D34" s="428"/>
      <c r="E34" s="427"/>
      <c r="G34" s="933"/>
      <c r="H34" s="933"/>
      <c r="I34" s="934"/>
    </row>
    <row r="35" spans="1:9" x14ac:dyDescent="0.2">
      <c r="A35" s="849">
        <v>4</v>
      </c>
      <c r="C35" s="428"/>
      <c r="D35" s="428"/>
      <c r="E35" s="427"/>
      <c r="G35" s="933"/>
      <c r="H35" s="933"/>
      <c r="I35" s="934"/>
    </row>
    <row r="36" spans="1:9" x14ac:dyDescent="0.2">
      <c r="A36" s="849">
        <v>5</v>
      </c>
      <c r="C36" s="428"/>
      <c r="D36" s="428"/>
      <c r="E36" s="427"/>
      <c r="G36" s="933"/>
      <c r="H36" s="933"/>
      <c r="I36" s="934"/>
    </row>
    <row r="37" spans="1:9" x14ac:dyDescent="0.2">
      <c r="A37" s="849">
        <v>6</v>
      </c>
      <c r="C37" s="428"/>
      <c r="D37" s="428"/>
      <c r="E37" s="427"/>
      <c r="G37" s="933"/>
      <c r="H37" s="933"/>
      <c r="I37" s="934"/>
    </row>
    <row r="38" spans="1:9" x14ac:dyDescent="0.2">
      <c r="A38" s="849">
        <v>7</v>
      </c>
      <c r="C38" s="428"/>
      <c r="D38" s="428"/>
      <c r="E38" s="427"/>
      <c r="G38" s="933"/>
      <c r="H38" s="933"/>
      <c r="I38" s="934"/>
    </row>
    <row r="39" spans="1:9" x14ac:dyDescent="0.2">
      <c r="A39" s="849">
        <v>8</v>
      </c>
      <c r="C39" s="428"/>
      <c r="D39" s="428"/>
      <c r="E39" s="427"/>
      <c r="G39" s="933"/>
      <c r="H39" s="933"/>
      <c r="I39" s="934"/>
    </row>
    <row r="40" spans="1:9" x14ac:dyDescent="0.2">
      <c r="A40" s="849">
        <v>9</v>
      </c>
      <c r="C40" s="428"/>
      <c r="D40" s="428"/>
      <c r="E40" s="427"/>
      <c r="G40" s="933"/>
      <c r="H40" s="933"/>
      <c r="I40" s="934"/>
    </row>
    <row r="41" spans="1:9" x14ac:dyDescent="0.2">
      <c r="A41" s="849">
        <v>10</v>
      </c>
      <c r="C41" s="428"/>
      <c r="D41" s="428"/>
      <c r="E41" s="427"/>
      <c r="G41" s="933"/>
      <c r="H41" s="933"/>
      <c r="I41" s="934"/>
    </row>
    <row r="42" spans="1:9" x14ac:dyDescent="0.2">
      <c r="A42" s="849">
        <v>11</v>
      </c>
      <c r="C42" s="428"/>
      <c r="D42" s="428"/>
      <c r="E42" s="427"/>
      <c r="G42" s="933"/>
      <c r="H42" s="933"/>
      <c r="I42" s="934"/>
    </row>
    <row r="43" spans="1:9" x14ac:dyDescent="0.2">
      <c r="A43" s="849">
        <v>12</v>
      </c>
      <c r="C43" s="428"/>
      <c r="D43" s="428"/>
      <c r="E43" s="427"/>
      <c r="G43" s="933"/>
      <c r="H43" s="933"/>
      <c r="I43" s="934"/>
    </row>
    <row r="44" spans="1:9" x14ac:dyDescent="0.2">
      <c r="A44" s="849">
        <v>13</v>
      </c>
      <c r="C44" s="428"/>
      <c r="D44" s="428"/>
      <c r="E44" s="427"/>
      <c r="G44" s="933"/>
      <c r="H44" s="933"/>
      <c r="I44" s="934"/>
    </row>
    <row r="45" spans="1:9" x14ac:dyDescent="0.2">
      <c r="A45" s="849">
        <v>14</v>
      </c>
      <c r="C45" s="428"/>
      <c r="D45" s="428"/>
      <c r="E45" s="427"/>
      <c r="G45" s="933"/>
      <c r="H45" s="933"/>
      <c r="I45" s="934"/>
    </row>
    <row r="46" spans="1:9" x14ac:dyDescent="0.2">
      <c r="A46" s="849">
        <v>15</v>
      </c>
      <c r="C46" s="428"/>
      <c r="D46" s="428"/>
      <c r="E46" s="427"/>
      <c r="G46" s="933"/>
      <c r="H46" s="933"/>
      <c r="I46" s="934"/>
    </row>
    <row r="47" spans="1:9" x14ac:dyDescent="0.2">
      <c r="A47" s="849">
        <v>16</v>
      </c>
      <c r="C47" s="428"/>
      <c r="D47" s="428"/>
      <c r="E47" s="427"/>
      <c r="G47" s="933"/>
      <c r="H47" s="933"/>
      <c r="I47" s="934"/>
    </row>
    <row r="48" spans="1:9" x14ac:dyDescent="0.2">
      <c r="A48" s="849">
        <v>17</v>
      </c>
      <c r="C48" s="428"/>
      <c r="D48" s="428"/>
      <c r="E48" s="427"/>
      <c r="G48" s="933"/>
      <c r="H48" s="933"/>
      <c r="I48" s="934"/>
    </row>
    <row r="49" spans="1:9" x14ac:dyDescent="0.2">
      <c r="A49" s="849">
        <v>18</v>
      </c>
      <c r="C49" s="428"/>
      <c r="D49" s="428"/>
      <c r="E49" s="427"/>
      <c r="G49" s="933"/>
      <c r="H49" s="933"/>
      <c r="I49" s="934"/>
    </row>
    <row r="50" spans="1:9" x14ac:dyDescent="0.2">
      <c r="A50" s="849">
        <v>19</v>
      </c>
      <c r="C50" s="428"/>
      <c r="D50" s="428"/>
      <c r="E50" s="427"/>
      <c r="G50" s="933"/>
      <c r="H50" s="933"/>
      <c r="I50" s="934"/>
    </row>
    <row r="51" spans="1:9" ht="15" thickBot="1" x14ac:dyDescent="0.25">
      <c r="A51" s="849">
        <v>20</v>
      </c>
      <c r="C51" s="519"/>
      <c r="D51" s="519"/>
      <c r="E51" s="520"/>
      <c r="G51" s="933"/>
      <c r="H51" s="933"/>
      <c r="I51" s="934"/>
    </row>
    <row r="52" spans="1:9" ht="18" customHeight="1" thickTop="1" thickBot="1" x14ac:dyDescent="0.3">
      <c r="B52" s="713" t="s">
        <v>50</v>
      </c>
      <c r="C52" s="937"/>
      <c r="D52" s="937"/>
      <c r="E52" s="938">
        <f>SUM(E32:E51)</f>
        <v>93750</v>
      </c>
      <c r="F52" s="725"/>
      <c r="G52" s="935"/>
      <c r="H52" s="935"/>
      <c r="I52" s="936"/>
    </row>
    <row r="53" spans="1:9" ht="21.75" customHeight="1" thickBot="1" x14ac:dyDescent="0.3">
      <c r="B53" s="940" t="s">
        <v>972</v>
      </c>
      <c r="C53" s="941"/>
      <c r="D53" s="941"/>
      <c r="E53" s="942">
        <f>E52-I30</f>
        <v>0</v>
      </c>
      <c r="F53" s="943"/>
      <c r="G53" s="941"/>
      <c r="H53" s="941"/>
      <c r="I53" s="944"/>
    </row>
    <row r="54" spans="1:9" ht="15" thickTop="1" x14ac:dyDescent="0.2"/>
    <row r="57" spans="1:9" ht="13.5" customHeight="1" x14ac:dyDescent="0.2"/>
    <row r="58" spans="1:9" x14ac:dyDescent="0.2">
      <c r="H58" s="1"/>
    </row>
    <row r="59" spans="1:9" x14ac:dyDescent="0.2">
      <c r="I59" s="7" t="s">
        <v>426</v>
      </c>
    </row>
    <row r="60" spans="1:9" x14ac:dyDescent="0.2">
      <c r="I60" s="7" t="s">
        <v>634</v>
      </c>
    </row>
  </sheetData>
  <sheetProtection algorithmName="SHA-512" hashValue="eKieJGf7kQ1Ab1nRptPTwml3Fgff6Gwn2DU6Plt2HEBOl7arUoAxhM6yjGzfeTcOrvBU5I4EByQm2xSSyMLWQA==" saltValue="J5uZR6ZzXbbKOwkq9A1LgQ==" spinCount="100000" sheet="1" objects="1" scenarios="1"/>
  <mergeCells count="4">
    <mergeCell ref="C5:E5"/>
    <mergeCell ref="G5:I5"/>
    <mergeCell ref="B1:I1"/>
    <mergeCell ref="B3:I3"/>
  </mergeCells>
  <phoneticPr fontId="0" type="noConversion"/>
  <pageMargins left="0.25" right="0.25" top="0.75" bottom="0.75" header="0.3" footer="0.3"/>
  <pageSetup scale="7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defaultRowHeight="12.75" x14ac:dyDescent="0.2"/>
  <cols>
    <col min="1" max="1" width="10.28515625" customWidth="1"/>
    <col min="3" max="3" width="10.42578125" customWidth="1"/>
    <col min="4" max="4" width="4.85546875" customWidth="1"/>
    <col min="5" max="5" width="3" customWidth="1"/>
    <col min="6" max="6" width="4.85546875" customWidth="1"/>
    <col min="7" max="7" width="16" customWidth="1"/>
    <col min="8" max="8" width="10.42578125" customWidth="1"/>
    <col min="9" max="9" width="2.7109375" customWidth="1"/>
    <col min="10" max="10" width="18.5703125" customWidth="1"/>
  </cols>
  <sheetData>
    <row r="1" spans="1:10" ht="24.75" customHeight="1" thickBot="1" x14ac:dyDescent="0.3">
      <c r="A1" s="1038" t="s">
        <v>395</v>
      </c>
      <c r="B1" s="1038"/>
      <c r="C1" s="1038"/>
      <c r="D1" s="1038"/>
      <c r="E1" s="1038"/>
      <c r="F1" s="1038"/>
      <c r="G1" s="1038"/>
      <c r="H1" s="1038"/>
      <c r="I1" s="1038"/>
      <c r="J1" s="1038"/>
    </row>
    <row r="2" spans="1:10" ht="18" customHeight="1" thickTop="1" x14ac:dyDescent="0.2"/>
    <row r="3" spans="1:10" ht="18" customHeight="1" x14ac:dyDescent="0.2">
      <c r="A3" t="s">
        <v>405</v>
      </c>
    </row>
    <row r="4" spans="1:10" ht="18" customHeight="1" x14ac:dyDescent="0.2">
      <c r="A4" t="s">
        <v>396</v>
      </c>
    </row>
    <row r="5" spans="1:10" ht="18" customHeight="1" x14ac:dyDescent="0.2">
      <c r="A5" t="s">
        <v>397</v>
      </c>
    </row>
    <row r="6" spans="1:10" ht="18" customHeight="1" x14ac:dyDescent="0.2"/>
    <row r="7" spans="1:10" ht="18" customHeight="1" x14ac:dyDescent="0.2">
      <c r="A7" s="1039" t="s">
        <v>793</v>
      </c>
      <c r="B7" s="1039"/>
      <c r="C7" s="1039"/>
      <c r="D7" s="1039"/>
      <c r="E7" s="1039"/>
      <c r="F7" s="1039"/>
      <c r="G7" s="1039"/>
      <c r="H7" s="1039"/>
      <c r="I7" s="1039"/>
      <c r="J7" s="1039"/>
    </row>
    <row r="8" spans="1:10" ht="18" customHeight="1" x14ac:dyDescent="0.2"/>
    <row r="9" spans="1:10" ht="18" customHeight="1" x14ac:dyDescent="0.2">
      <c r="A9" t="s">
        <v>398</v>
      </c>
      <c r="B9" s="30"/>
      <c r="C9" s="30"/>
      <c r="D9" s="30"/>
      <c r="E9" s="30"/>
      <c r="F9" s="30"/>
      <c r="G9" s="30"/>
      <c r="H9" s="30"/>
      <c r="I9" s="30"/>
      <c r="J9" s="30"/>
    </row>
    <row r="10" spans="1:10" ht="18" customHeight="1" x14ac:dyDescent="0.2"/>
    <row r="11" spans="1:10" ht="18" customHeight="1" x14ac:dyDescent="0.2">
      <c r="A11" t="s">
        <v>399</v>
      </c>
      <c r="C11" s="30"/>
      <c r="D11" s="30"/>
      <c r="E11" s="30"/>
      <c r="F11" s="30"/>
      <c r="G11" s="30"/>
      <c r="H11" s="30"/>
      <c r="I11" s="30"/>
      <c r="J11" s="30"/>
    </row>
    <row r="12" spans="1:10" ht="18" customHeight="1" x14ac:dyDescent="0.2"/>
    <row r="13" spans="1:10" ht="18" customHeight="1" x14ac:dyDescent="0.2">
      <c r="A13" t="s">
        <v>400</v>
      </c>
      <c r="I13" s="31" t="s">
        <v>15</v>
      </c>
      <c r="J13" s="32"/>
    </row>
    <row r="14" spans="1:10" ht="18" customHeight="1" x14ac:dyDescent="0.2">
      <c r="J14" s="33"/>
    </row>
    <row r="15" spans="1:10" ht="18" customHeight="1" x14ac:dyDescent="0.2">
      <c r="A15" t="s">
        <v>409</v>
      </c>
      <c r="I15" s="31" t="s">
        <v>15</v>
      </c>
      <c r="J15" s="32"/>
    </row>
    <row r="16" spans="1:10" ht="18" customHeight="1" x14ac:dyDescent="0.2">
      <c r="J16" s="33"/>
    </row>
    <row r="17" spans="1:10" ht="18" customHeight="1" x14ac:dyDescent="0.2">
      <c r="A17" t="s">
        <v>401</v>
      </c>
      <c r="I17" s="31" t="s">
        <v>15</v>
      </c>
      <c r="J17" s="32"/>
    </row>
    <row r="18" spans="1:10" ht="18" customHeight="1" x14ac:dyDescent="0.2">
      <c r="J18" s="33"/>
    </row>
    <row r="19" spans="1:10" ht="18" customHeight="1" x14ac:dyDescent="0.2">
      <c r="A19" t="s">
        <v>410</v>
      </c>
      <c r="I19" s="31" t="s">
        <v>15</v>
      </c>
      <c r="J19" s="32"/>
    </row>
    <row r="20" spans="1:10" ht="18" customHeight="1" x14ac:dyDescent="0.2">
      <c r="J20" s="33"/>
    </row>
    <row r="21" spans="1:10" ht="18" customHeight="1" x14ac:dyDescent="0.2">
      <c r="A21" t="s">
        <v>411</v>
      </c>
      <c r="I21" s="31" t="s">
        <v>15</v>
      </c>
      <c r="J21" s="32"/>
    </row>
    <row r="22" spans="1:10" ht="18" customHeight="1" x14ac:dyDescent="0.2">
      <c r="J22" s="33"/>
    </row>
    <row r="23" spans="1:10" ht="18" customHeight="1" x14ac:dyDescent="0.2">
      <c r="A23" t="s">
        <v>402</v>
      </c>
      <c r="I23" s="31" t="s">
        <v>15</v>
      </c>
      <c r="J23" s="32"/>
    </row>
    <row r="24" spans="1:10" ht="18" customHeight="1" x14ac:dyDescent="0.2">
      <c r="A24" t="s">
        <v>403</v>
      </c>
      <c r="J24" s="33"/>
    </row>
    <row r="25" spans="1:10" ht="18" customHeight="1" x14ac:dyDescent="0.2"/>
    <row r="26" spans="1:10" ht="18" customHeight="1" thickBot="1" x14ac:dyDescent="0.25">
      <c r="A26" s="35" t="s">
        <v>404</v>
      </c>
      <c r="I26" s="31" t="s">
        <v>15</v>
      </c>
      <c r="J26" s="34">
        <f>SUM(J13,J15,J17,J19,J21,J23)</f>
        <v>0</v>
      </c>
    </row>
    <row r="27" spans="1:10" ht="18" customHeight="1" thickTop="1" x14ac:dyDescent="0.2"/>
    <row r="28" spans="1:10" ht="18" customHeight="1" x14ac:dyDescent="0.2"/>
    <row r="29" spans="1:10" ht="18" customHeight="1" x14ac:dyDescent="0.2"/>
    <row r="30" spans="1:10" ht="18" customHeight="1" x14ac:dyDescent="0.2"/>
    <row r="31" spans="1:10" ht="18" customHeight="1" x14ac:dyDescent="0.2">
      <c r="A31" t="s">
        <v>369</v>
      </c>
      <c r="B31" s="30"/>
      <c r="C31" s="30"/>
      <c r="D31" s="30"/>
      <c r="E31" s="30"/>
      <c r="F31" s="30"/>
      <c r="G31" s="30"/>
      <c r="J31" s="185"/>
    </row>
    <row r="32" spans="1:10" ht="18" customHeight="1" x14ac:dyDescent="0.2"/>
    <row r="33" spans="1:10" ht="18" customHeight="1" x14ac:dyDescent="0.2">
      <c r="A33" s="14" t="s">
        <v>637</v>
      </c>
    </row>
    <row r="35" spans="1:10" x14ac:dyDescent="0.2">
      <c r="I35" s="1"/>
    </row>
    <row r="44" spans="1:10" x14ac:dyDescent="0.2">
      <c r="J44" s="7" t="s">
        <v>636</v>
      </c>
    </row>
    <row r="45" spans="1:10" x14ac:dyDescent="0.2">
      <c r="J45" s="7" t="str">
        <f>"Budget Fiscal Year "&amp;TEXT('Form 1'!$C$136,"yyyy-yyyy")</f>
        <v>Budget Fiscal Year 2025-2026</v>
      </c>
    </row>
    <row r="46" spans="1:10" x14ac:dyDescent="0.2">
      <c r="J46" s="186" t="s">
        <v>592</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zoomScale="85" zoomScaleNormal="85" workbookViewId="0">
      <selection activeCell="N39" sqref="N39"/>
    </sheetView>
  </sheetViews>
  <sheetFormatPr defaultColWidth="9.140625" defaultRowHeight="12.75" x14ac:dyDescent="0.2"/>
  <cols>
    <col min="1" max="1" width="4.42578125" customWidth="1"/>
    <col min="2" max="2" width="36" customWidth="1"/>
    <col min="4" max="4" width="12.140625" customWidth="1"/>
    <col min="5" max="6" width="16.42578125" customWidth="1"/>
    <col min="7" max="7" width="48.42578125" customWidth="1"/>
  </cols>
  <sheetData>
    <row r="1" spans="1:11" ht="19.5" x14ac:dyDescent="0.3">
      <c r="A1" s="1041" t="s">
        <v>621</v>
      </c>
      <c r="B1" s="1041"/>
      <c r="C1" s="1041"/>
      <c r="D1" s="1041"/>
      <c r="E1" s="1041"/>
      <c r="F1" s="1041"/>
      <c r="G1" s="1041"/>
      <c r="H1" s="391"/>
      <c r="I1" s="391"/>
      <c r="J1" s="391"/>
      <c r="K1" s="391"/>
    </row>
    <row r="2" spans="1:11" ht="15" x14ac:dyDescent="0.25">
      <c r="A2" s="1042"/>
      <c r="B2" s="1042"/>
      <c r="C2" s="1042"/>
      <c r="D2" s="1042"/>
      <c r="E2" s="1042"/>
      <c r="F2" s="1042"/>
      <c r="G2" s="1042"/>
      <c r="H2" s="391"/>
      <c r="I2" s="391"/>
      <c r="J2" s="391"/>
      <c r="K2" s="391"/>
    </row>
    <row r="3" spans="1:11" ht="16.5" customHeight="1" x14ac:dyDescent="0.25">
      <c r="A3" s="392"/>
      <c r="B3" s="393" t="s">
        <v>975</v>
      </c>
      <c r="C3" s="1043" t="str">
        <f>'Sch 1'!$B$7</f>
        <v>Nevada Classical Academy Elko</v>
      </c>
      <c r="D3" s="1043"/>
      <c r="E3" s="1043"/>
      <c r="F3" s="1043"/>
      <c r="G3" s="1043"/>
      <c r="H3" s="394"/>
      <c r="I3" s="394"/>
    </row>
    <row r="4" spans="1:11" ht="15" x14ac:dyDescent="0.25">
      <c r="A4" s="392"/>
      <c r="B4" s="395" t="s">
        <v>603</v>
      </c>
      <c r="C4" s="1044"/>
      <c r="D4" s="1044"/>
      <c r="E4" s="1044"/>
      <c r="F4" s="392"/>
      <c r="G4" s="392"/>
      <c r="H4" s="394"/>
      <c r="I4" s="394"/>
    </row>
    <row r="5" spans="1:11" ht="15" x14ac:dyDescent="0.25">
      <c r="A5" s="394"/>
      <c r="B5" s="393" t="s">
        <v>604</v>
      </c>
      <c r="C5" s="1045"/>
      <c r="D5" s="1045"/>
      <c r="E5" s="1045"/>
      <c r="F5" s="396"/>
      <c r="G5" s="393" t="s">
        <v>971</v>
      </c>
      <c r="H5" s="394"/>
      <c r="I5" s="394"/>
    </row>
    <row r="6" spans="1:11" ht="15" x14ac:dyDescent="0.25">
      <c r="A6" s="394"/>
      <c r="B6" s="393" t="s">
        <v>605</v>
      </c>
      <c r="C6" s="1040"/>
      <c r="D6" s="1040"/>
      <c r="E6" s="1040"/>
      <c r="G6" s="945">
        <f>COUNTIF(E9:E48,"&gt;0")</f>
        <v>0</v>
      </c>
      <c r="H6" s="394"/>
      <c r="I6" s="394"/>
    </row>
    <row r="8" spans="1:11" ht="39" x14ac:dyDescent="0.25">
      <c r="A8" s="513"/>
      <c r="B8" s="515" t="s">
        <v>591</v>
      </c>
      <c r="C8" s="516" t="s">
        <v>595</v>
      </c>
      <c r="D8" s="516" t="s">
        <v>596</v>
      </c>
      <c r="E8" s="516" t="s">
        <v>976</v>
      </c>
      <c r="F8" s="516" t="s">
        <v>978</v>
      </c>
      <c r="G8" s="517" t="s">
        <v>1010</v>
      </c>
      <c r="H8" s="394"/>
    </row>
    <row r="9" spans="1:11" ht="13.5" x14ac:dyDescent="0.25">
      <c r="A9" s="514">
        <v>1</v>
      </c>
      <c r="B9" s="406"/>
      <c r="C9" s="407"/>
      <c r="D9" s="407"/>
      <c r="E9" s="504"/>
      <c r="F9" s="409"/>
      <c r="G9" s="410"/>
      <c r="H9" s="397"/>
      <c r="I9" s="398" t="s">
        <v>941</v>
      </c>
    </row>
    <row r="10" spans="1:11" x14ac:dyDescent="0.2">
      <c r="A10" s="514">
        <v>2</v>
      </c>
      <c r="B10" s="406"/>
      <c r="C10" s="407"/>
      <c r="D10" s="407"/>
      <c r="E10" s="504"/>
      <c r="F10" s="408"/>
      <c r="G10" s="410"/>
      <c r="H10" s="397"/>
      <c r="I10" s="397" t="s">
        <v>939</v>
      </c>
    </row>
    <row r="11" spans="1:11" x14ac:dyDescent="0.2">
      <c r="A11" s="514">
        <v>3</v>
      </c>
      <c r="B11" s="406"/>
      <c r="C11" s="407"/>
      <c r="D11" s="407"/>
      <c r="E11" s="504"/>
      <c r="F11" s="408"/>
      <c r="G11" s="410"/>
      <c r="H11" s="397"/>
      <c r="I11" s="397"/>
    </row>
    <row r="12" spans="1:11" x14ac:dyDescent="0.2">
      <c r="A12" s="514">
        <v>4</v>
      </c>
      <c r="B12" s="406"/>
      <c r="C12" s="410"/>
      <c r="D12" s="410"/>
      <c r="E12" s="504"/>
      <c r="F12" s="408"/>
      <c r="G12" s="410"/>
      <c r="H12" s="397"/>
      <c r="I12" s="397"/>
    </row>
    <row r="13" spans="1:11" x14ac:dyDescent="0.2">
      <c r="A13" s="514">
        <v>5</v>
      </c>
      <c r="B13" s="406"/>
      <c r="C13" s="410"/>
      <c r="D13" s="410"/>
      <c r="E13" s="504"/>
      <c r="F13" s="408"/>
      <c r="G13" s="410"/>
      <c r="H13" s="397"/>
      <c r="I13" s="397"/>
    </row>
    <row r="14" spans="1:11" x14ac:dyDescent="0.2">
      <c r="A14" s="514">
        <v>6</v>
      </c>
      <c r="B14" s="411"/>
      <c r="C14" s="410"/>
      <c r="D14" s="410"/>
      <c r="E14" s="504"/>
      <c r="F14" s="408"/>
      <c r="G14" s="410"/>
      <c r="H14" s="397"/>
      <c r="I14" s="397"/>
    </row>
    <row r="15" spans="1:11" x14ac:dyDescent="0.2">
      <c r="A15" s="514">
        <v>7</v>
      </c>
      <c r="B15" s="406"/>
      <c r="C15" s="410"/>
      <c r="D15" s="410"/>
      <c r="E15" s="504"/>
      <c r="F15" s="408"/>
      <c r="G15" s="410"/>
      <c r="H15" s="397"/>
      <c r="I15" s="397"/>
    </row>
    <row r="16" spans="1:11" x14ac:dyDescent="0.2">
      <c r="A16" s="514">
        <v>8</v>
      </c>
      <c r="B16" s="411"/>
      <c r="C16" s="410"/>
      <c r="D16" s="410"/>
      <c r="E16" s="504"/>
      <c r="F16" s="408"/>
      <c r="G16" s="410"/>
      <c r="H16" s="397"/>
      <c r="I16" s="397"/>
    </row>
    <row r="17" spans="1:9" x14ac:dyDescent="0.2">
      <c r="A17" s="514">
        <v>9</v>
      </c>
      <c r="B17" s="406"/>
      <c r="C17" s="410"/>
      <c r="D17" s="410"/>
      <c r="E17" s="504"/>
      <c r="F17" s="408"/>
      <c r="G17" s="410"/>
      <c r="H17" s="397"/>
      <c r="I17" s="397"/>
    </row>
    <row r="18" spans="1:9" x14ac:dyDescent="0.2">
      <c r="A18" s="514">
        <v>10</v>
      </c>
      <c r="B18" s="411"/>
      <c r="C18" s="410"/>
      <c r="D18" s="410"/>
      <c r="E18" s="504"/>
      <c r="F18" s="408"/>
      <c r="G18" s="410"/>
      <c r="H18" s="397"/>
      <c r="I18" s="397"/>
    </row>
    <row r="19" spans="1:9" x14ac:dyDescent="0.2">
      <c r="A19" s="514">
        <v>11</v>
      </c>
      <c r="B19" s="406"/>
      <c r="C19" s="410"/>
      <c r="D19" s="410"/>
      <c r="E19" s="504"/>
      <c r="F19" s="408"/>
      <c r="G19" s="410"/>
    </row>
    <row r="20" spans="1:9" x14ac:dyDescent="0.2">
      <c r="A20" s="514">
        <v>12</v>
      </c>
      <c r="B20" s="411"/>
      <c r="C20" s="410"/>
      <c r="D20" s="410"/>
      <c r="E20" s="504"/>
      <c r="F20" s="408"/>
      <c r="G20" s="410"/>
    </row>
    <row r="21" spans="1:9" x14ac:dyDescent="0.2">
      <c r="A21" s="514">
        <v>13</v>
      </c>
      <c r="B21" s="406"/>
      <c r="C21" s="410"/>
      <c r="D21" s="410"/>
      <c r="E21" s="504"/>
      <c r="F21" s="408"/>
      <c r="G21" s="410"/>
    </row>
    <row r="22" spans="1:9" x14ac:dyDescent="0.2">
      <c r="A22" s="514">
        <v>14</v>
      </c>
      <c r="B22" s="411"/>
      <c r="C22" s="410"/>
      <c r="D22" s="410"/>
      <c r="E22" s="504"/>
      <c r="F22" s="408"/>
      <c r="G22" s="410"/>
    </row>
    <row r="23" spans="1:9" x14ac:dyDescent="0.2">
      <c r="A23" s="514">
        <v>15</v>
      </c>
      <c r="B23" s="406"/>
      <c r="C23" s="410"/>
      <c r="D23" s="410"/>
      <c r="E23" s="504"/>
      <c r="F23" s="408"/>
      <c r="G23" s="410"/>
    </row>
    <row r="24" spans="1:9" x14ac:dyDescent="0.2">
      <c r="A24" s="514">
        <v>16</v>
      </c>
      <c r="B24" s="411"/>
      <c r="C24" s="410"/>
      <c r="D24" s="410"/>
      <c r="E24" s="504"/>
      <c r="F24" s="408"/>
      <c r="G24" s="410"/>
    </row>
    <row r="25" spans="1:9" x14ac:dyDescent="0.2">
      <c r="A25" s="514">
        <v>17</v>
      </c>
      <c r="B25" s="411"/>
      <c r="C25" s="410"/>
      <c r="D25" s="410"/>
      <c r="E25" s="504"/>
      <c r="F25" s="408"/>
      <c r="G25" s="410"/>
    </row>
    <row r="26" spans="1:9" x14ac:dyDescent="0.2">
      <c r="A26" s="514">
        <v>18</v>
      </c>
      <c r="B26" s="406"/>
      <c r="C26" s="410"/>
      <c r="D26" s="410"/>
      <c r="E26" s="504"/>
      <c r="F26" s="408"/>
      <c r="G26" s="410"/>
    </row>
    <row r="27" spans="1:9" x14ac:dyDescent="0.2">
      <c r="A27" s="514">
        <v>19</v>
      </c>
      <c r="B27" s="406"/>
      <c r="C27" s="410"/>
      <c r="D27" s="410"/>
      <c r="E27" s="504"/>
      <c r="F27" s="408"/>
      <c r="G27" s="410"/>
    </row>
    <row r="28" spans="1:9" x14ac:dyDescent="0.2">
      <c r="A28" s="514">
        <v>20</v>
      </c>
      <c r="B28" s="406"/>
      <c r="C28" s="410"/>
      <c r="D28" s="410"/>
      <c r="E28" s="504"/>
      <c r="F28" s="408"/>
      <c r="G28" s="410"/>
      <c r="H28" s="397"/>
      <c r="I28" s="398"/>
    </row>
    <row r="29" spans="1:9" x14ac:dyDescent="0.2">
      <c r="A29" s="514">
        <v>21</v>
      </c>
      <c r="B29" s="406"/>
      <c r="C29" s="410"/>
      <c r="D29" s="410"/>
      <c r="E29" s="504"/>
      <c r="F29" s="408"/>
      <c r="G29" s="410"/>
      <c r="H29" s="397"/>
      <c r="I29" s="397"/>
    </row>
    <row r="30" spans="1:9" x14ac:dyDescent="0.2">
      <c r="A30" s="514">
        <v>22</v>
      </c>
      <c r="B30" s="406"/>
      <c r="C30" s="410"/>
      <c r="D30" s="410"/>
      <c r="E30" s="504"/>
      <c r="F30" s="408"/>
      <c r="G30" s="410"/>
      <c r="H30" s="397"/>
      <c r="I30" s="397"/>
    </row>
    <row r="31" spans="1:9" x14ac:dyDescent="0.2">
      <c r="A31" s="514">
        <v>23</v>
      </c>
      <c r="B31" s="406"/>
      <c r="C31" s="410"/>
      <c r="D31" s="410"/>
      <c r="E31" s="504"/>
      <c r="F31" s="408"/>
      <c r="G31" s="410"/>
      <c r="H31" s="397"/>
      <c r="I31" s="397"/>
    </row>
    <row r="32" spans="1:9" x14ac:dyDescent="0.2">
      <c r="A32" s="514">
        <v>24</v>
      </c>
      <c r="B32" s="406"/>
      <c r="C32" s="410"/>
      <c r="D32" s="410"/>
      <c r="E32" s="504"/>
      <c r="F32" s="408"/>
      <c r="G32" s="410"/>
      <c r="H32" s="397"/>
      <c r="I32" s="397"/>
    </row>
    <row r="33" spans="1:9" x14ac:dyDescent="0.2">
      <c r="A33" s="514">
        <v>25</v>
      </c>
      <c r="B33" s="411"/>
      <c r="C33" s="410"/>
      <c r="D33" s="410"/>
      <c r="E33" s="504"/>
      <c r="F33" s="408"/>
      <c r="G33" s="410"/>
      <c r="H33" s="397"/>
      <c r="I33" s="397"/>
    </row>
    <row r="34" spans="1:9" x14ac:dyDescent="0.2">
      <c r="A34" s="514">
        <v>26</v>
      </c>
      <c r="B34" s="406"/>
      <c r="C34" s="410"/>
      <c r="D34" s="410"/>
      <c r="E34" s="504"/>
      <c r="F34" s="408"/>
      <c r="G34" s="410"/>
      <c r="H34" s="397"/>
      <c r="I34" s="397"/>
    </row>
    <row r="35" spans="1:9" x14ac:dyDescent="0.2">
      <c r="A35" s="514">
        <v>27</v>
      </c>
      <c r="B35" s="411"/>
      <c r="C35" s="410"/>
      <c r="D35" s="410"/>
      <c r="E35" s="504"/>
      <c r="F35" s="408"/>
      <c r="G35" s="410"/>
      <c r="H35" s="397"/>
      <c r="I35" s="397"/>
    </row>
    <row r="36" spans="1:9" x14ac:dyDescent="0.2">
      <c r="A36" s="514">
        <v>28</v>
      </c>
      <c r="B36" s="406"/>
      <c r="C36" s="410"/>
      <c r="D36" s="410"/>
      <c r="E36" s="504"/>
      <c r="F36" s="408"/>
      <c r="G36" s="410"/>
      <c r="H36" s="397"/>
      <c r="I36" s="397"/>
    </row>
    <row r="37" spans="1:9" x14ac:dyDescent="0.2">
      <c r="A37" s="514">
        <v>29</v>
      </c>
      <c r="B37" s="411"/>
      <c r="C37" s="410"/>
      <c r="D37" s="410"/>
      <c r="E37" s="504"/>
      <c r="F37" s="408"/>
      <c r="G37" s="410"/>
      <c r="H37" s="397"/>
      <c r="I37" s="397"/>
    </row>
    <row r="38" spans="1:9" x14ac:dyDescent="0.2">
      <c r="A38" s="514">
        <v>30</v>
      </c>
      <c r="B38" s="406"/>
      <c r="C38" s="410"/>
      <c r="D38" s="410"/>
      <c r="E38" s="504"/>
      <c r="F38" s="408"/>
      <c r="G38" s="410"/>
    </row>
    <row r="39" spans="1:9" x14ac:dyDescent="0.2">
      <c r="A39" s="514">
        <v>31</v>
      </c>
      <c r="B39" s="411"/>
      <c r="C39" s="410"/>
      <c r="D39" s="410"/>
      <c r="E39" s="504"/>
      <c r="F39" s="408"/>
      <c r="G39" s="410"/>
    </row>
    <row r="40" spans="1:9" x14ac:dyDescent="0.2">
      <c r="A40" s="514">
        <v>32</v>
      </c>
      <c r="B40" s="406"/>
      <c r="C40" s="410"/>
      <c r="D40" s="410"/>
      <c r="E40" s="504"/>
      <c r="F40" s="408"/>
      <c r="G40" s="410"/>
    </row>
    <row r="41" spans="1:9" x14ac:dyDescent="0.2">
      <c r="A41" s="514">
        <v>33</v>
      </c>
      <c r="B41" s="411"/>
      <c r="C41" s="410"/>
      <c r="D41" s="410"/>
      <c r="E41" s="504"/>
      <c r="F41" s="408"/>
      <c r="G41" s="410"/>
    </row>
    <row r="42" spans="1:9" x14ac:dyDescent="0.2">
      <c r="A42" s="514">
        <v>34</v>
      </c>
      <c r="B42" s="406"/>
      <c r="C42" s="410"/>
      <c r="D42" s="410"/>
      <c r="E42" s="504"/>
      <c r="F42" s="408"/>
      <c r="G42" s="410"/>
    </row>
    <row r="43" spans="1:9" x14ac:dyDescent="0.2">
      <c r="A43" s="514">
        <v>35</v>
      </c>
      <c r="B43" s="411"/>
      <c r="C43" s="410"/>
      <c r="D43" s="410"/>
      <c r="E43" s="504"/>
      <c r="F43" s="408"/>
      <c r="G43" s="410"/>
    </row>
    <row r="44" spans="1:9" x14ac:dyDescent="0.2">
      <c r="A44" s="514">
        <v>36</v>
      </c>
      <c r="B44" s="411"/>
      <c r="C44" s="410"/>
      <c r="D44" s="410"/>
      <c r="E44" s="504"/>
      <c r="F44" s="408"/>
      <c r="G44" s="410"/>
    </row>
    <row r="45" spans="1:9" x14ac:dyDescent="0.2">
      <c r="A45" s="514">
        <v>37</v>
      </c>
      <c r="B45" s="411"/>
      <c r="C45" s="410"/>
      <c r="D45" s="410"/>
      <c r="E45" s="504"/>
      <c r="F45" s="408"/>
      <c r="G45" s="410"/>
      <c r="H45" s="397"/>
      <c r="I45" s="397"/>
    </row>
    <row r="46" spans="1:9" x14ac:dyDescent="0.2">
      <c r="A46" s="514">
        <v>38</v>
      </c>
      <c r="B46" s="406"/>
      <c r="C46" s="410"/>
      <c r="D46" s="410"/>
      <c r="E46" s="504"/>
      <c r="F46" s="408"/>
      <c r="G46" s="410"/>
    </row>
    <row r="47" spans="1:9" x14ac:dyDescent="0.2">
      <c r="A47" s="514">
        <v>39</v>
      </c>
      <c r="B47" s="411"/>
      <c r="C47" s="410"/>
      <c r="D47" s="410"/>
      <c r="E47" s="504"/>
      <c r="F47" s="408"/>
      <c r="G47" s="410"/>
    </row>
    <row r="48" spans="1:9" ht="13.5" thickBot="1" x14ac:dyDescent="0.25">
      <c r="A48" s="514">
        <v>40</v>
      </c>
      <c r="B48" s="512"/>
      <c r="C48" s="502"/>
      <c r="D48" s="502"/>
      <c r="E48" s="505"/>
      <c r="F48" s="503"/>
      <c r="G48" s="502"/>
    </row>
    <row r="49" spans="1:7" s="500" customFormat="1" ht="25.5" customHeight="1" thickTop="1" x14ac:dyDescent="0.2">
      <c r="A49" s="497"/>
      <c r="B49" s="498" t="s">
        <v>597</v>
      </c>
      <c r="C49" s="498"/>
      <c r="D49" s="498"/>
      <c r="E49" s="499">
        <f>SUM(E9:E48)</f>
        <v>0</v>
      </c>
      <c r="F49" s="499">
        <f>SUM(F9:F48)</f>
        <v>0</v>
      </c>
      <c r="G49" s="498"/>
    </row>
    <row r="50" spans="1:7" ht="13.5" x14ac:dyDescent="0.25">
      <c r="A50" s="399"/>
      <c r="B50" s="400"/>
      <c r="C50" s="396"/>
      <c r="D50" s="396"/>
      <c r="E50" s="401"/>
      <c r="F50" s="401"/>
      <c r="G50" s="394"/>
    </row>
    <row r="51" spans="1:7" x14ac:dyDescent="0.2">
      <c r="A51" s="394"/>
      <c r="B51" s="394" t="s">
        <v>598</v>
      </c>
      <c r="C51" s="394"/>
      <c r="D51" s="394"/>
      <c r="E51" s="394"/>
      <c r="F51" s="394"/>
      <c r="G51" s="394"/>
    </row>
    <row r="52" spans="1:7" x14ac:dyDescent="0.2">
      <c r="A52" s="394"/>
      <c r="B52" s="404"/>
      <c r="C52" s="404"/>
      <c r="D52" s="404"/>
      <c r="E52" s="404"/>
      <c r="F52" s="405"/>
      <c r="G52" s="404"/>
    </row>
    <row r="53" spans="1:7" x14ac:dyDescent="0.2">
      <c r="A53" s="394"/>
      <c r="B53" s="404"/>
      <c r="C53" s="404"/>
      <c r="D53" s="404"/>
      <c r="E53" s="404"/>
      <c r="F53" s="405"/>
      <c r="G53" s="404"/>
    </row>
    <row r="54" spans="1:7" x14ac:dyDescent="0.2">
      <c r="A54" s="394"/>
      <c r="B54" s="404"/>
      <c r="C54" s="404"/>
      <c r="D54" s="404"/>
      <c r="E54" s="404"/>
      <c r="F54" s="405"/>
      <c r="G54" s="404"/>
    </row>
    <row r="55" spans="1:7" x14ac:dyDescent="0.2">
      <c r="A55" s="394"/>
      <c r="B55" s="404"/>
      <c r="C55" s="404"/>
      <c r="D55" s="404"/>
      <c r="E55" s="404"/>
      <c r="F55" s="405"/>
      <c r="G55" s="404"/>
    </row>
    <row r="56" spans="1:7" x14ac:dyDescent="0.2">
      <c r="A56" s="394"/>
      <c r="B56" s="404"/>
      <c r="C56" s="404"/>
      <c r="D56" s="404"/>
      <c r="E56" s="404"/>
      <c r="F56" s="405"/>
      <c r="G56" s="404"/>
    </row>
    <row r="57" spans="1:7" x14ac:dyDescent="0.2">
      <c r="A57" s="394"/>
      <c r="B57" s="404"/>
      <c r="C57" s="404"/>
      <c r="D57" s="404"/>
      <c r="E57" s="404"/>
      <c r="F57" s="405"/>
      <c r="G57" s="404"/>
    </row>
    <row r="58" spans="1:7" x14ac:dyDescent="0.2">
      <c r="A58" s="394"/>
      <c r="B58" s="404"/>
      <c r="C58" s="404"/>
      <c r="D58" s="404"/>
      <c r="E58" s="404"/>
      <c r="F58" s="405"/>
      <c r="G58" s="404"/>
    </row>
    <row r="59" spans="1:7" x14ac:dyDescent="0.2">
      <c r="A59" s="394"/>
      <c r="B59" s="404"/>
      <c r="C59" s="404"/>
      <c r="D59" s="404"/>
      <c r="E59" s="404"/>
      <c r="F59" s="405"/>
      <c r="G59" s="404"/>
    </row>
    <row r="60" spans="1:7" x14ac:dyDescent="0.2">
      <c r="A60" s="394"/>
      <c r="B60" s="404"/>
      <c r="C60" s="404"/>
      <c r="D60" s="404"/>
      <c r="E60" s="404"/>
      <c r="F60" s="405"/>
      <c r="G60" s="404"/>
    </row>
    <row r="61" spans="1:7" x14ac:dyDescent="0.2">
      <c r="A61" s="394"/>
      <c r="B61" s="404"/>
      <c r="C61" s="404"/>
      <c r="D61" s="404"/>
      <c r="E61" s="404"/>
      <c r="F61" s="405"/>
      <c r="G61" s="404"/>
    </row>
    <row r="62" spans="1:7" x14ac:dyDescent="0.2">
      <c r="A62" s="394"/>
      <c r="B62" s="394"/>
      <c r="C62" s="394"/>
      <c r="D62" s="394"/>
      <c r="E62" s="394"/>
      <c r="F62" s="402"/>
      <c r="G62" s="394"/>
    </row>
    <row r="69" spans="7:7" x14ac:dyDescent="0.2">
      <c r="G69" s="403" t="s">
        <v>620</v>
      </c>
    </row>
    <row r="70" spans="7:7" x14ac:dyDescent="0.2">
      <c r="G70" s="402" t="s">
        <v>623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defaultColWidth="9.140625" defaultRowHeight="12" x14ac:dyDescent="0.2"/>
  <cols>
    <col min="1" max="1" width="4.7109375" style="54" customWidth="1"/>
    <col min="2" max="2" width="10.7109375" style="1" customWidth="1"/>
    <col min="3" max="3" width="2.140625" style="1" customWidth="1"/>
    <col min="4" max="4" width="10.28515625" style="1" customWidth="1"/>
    <col min="5" max="5" width="4.42578125" style="1" customWidth="1"/>
    <col min="6" max="6" width="14" style="1" customWidth="1"/>
    <col min="7" max="7" width="2.42578125" style="1" customWidth="1"/>
    <col min="8" max="8" width="10.5703125" style="1" customWidth="1"/>
    <col min="9" max="9" width="4.5703125" style="1" customWidth="1"/>
    <col min="10" max="10" width="14.28515625" style="1" customWidth="1"/>
    <col min="11" max="11" width="2.85546875" style="1" customWidth="1"/>
    <col min="12" max="12" width="13.28515625" style="1" customWidth="1"/>
    <col min="13" max="13" width="4.28515625" style="1" customWidth="1"/>
    <col min="14" max="14" width="16.42578125" style="1" customWidth="1"/>
    <col min="15" max="16384" width="9.140625" style="1"/>
  </cols>
  <sheetData>
    <row r="1" spans="1:14" x14ac:dyDescent="0.2">
      <c r="A1" s="972" t="s">
        <v>0</v>
      </c>
      <c r="B1" s="972"/>
      <c r="C1" s="972"/>
      <c r="D1" s="972"/>
      <c r="E1" s="972"/>
      <c r="F1" s="972"/>
      <c r="G1" s="972"/>
      <c r="H1" s="972"/>
      <c r="I1" s="972"/>
      <c r="J1" s="972"/>
      <c r="K1" s="972"/>
      <c r="L1" s="972"/>
      <c r="M1" s="972"/>
      <c r="N1" s="972"/>
    </row>
    <row r="3" spans="1:14" x14ac:dyDescent="0.2">
      <c r="N3" s="5" t="s">
        <v>1</v>
      </c>
    </row>
    <row r="4" spans="1:14" x14ac:dyDescent="0.2">
      <c r="F4" s="1" t="s">
        <v>2</v>
      </c>
      <c r="J4" s="1" t="s">
        <v>2</v>
      </c>
      <c r="N4" s="5" t="s">
        <v>3</v>
      </c>
    </row>
    <row r="5" spans="1:14" x14ac:dyDescent="0.2">
      <c r="F5" s="179" t="str">
        <f>"ENDING "&amp;TEXT('Form 1'!C129,"MM/DD/YY")</f>
        <v>ENDING 06/30/24</v>
      </c>
      <c r="J5" s="179" t="str">
        <f>"ENDING "&amp;TEXT('Form 1'!C133, "MM/DD/YY")</f>
        <v>ENDING 06/30/25</v>
      </c>
      <c r="N5" s="179" t="str">
        <f>"ENDING "&amp;TEXT('Form 1'!C138, "MM/DD/YY")</f>
        <v>ENDING 06/30/26</v>
      </c>
    </row>
    <row r="7" spans="1:14" x14ac:dyDescent="0.2">
      <c r="A7" s="140" t="s">
        <v>28</v>
      </c>
      <c r="B7" s="66" t="s">
        <v>4</v>
      </c>
      <c r="C7" s="66"/>
      <c r="D7" s="66"/>
      <c r="E7" s="66"/>
      <c r="F7" s="66"/>
      <c r="G7" s="66"/>
      <c r="H7" s="66"/>
      <c r="I7" s="66"/>
      <c r="J7" s="87"/>
      <c r="K7" s="66"/>
      <c r="L7" s="66"/>
      <c r="M7" s="66"/>
      <c r="N7" s="66"/>
    </row>
    <row r="8" spans="1:14" x14ac:dyDescent="0.2">
      <c r="A8" s="140"/>
      <c r="B8" s="66" t="s">
        <v>5</v>
      </c>
      <c r="C8" s="66"/>
      <c r="D8" s="68"/>
      <c r="E8" s="88" t="s">
        <v>6</v>
      </c>
      <c r="F8" s="71"/>
      <c r="G8" s="89"/>
      <c r="H8" s="68"/>
      <c r="I8" s="88" t="s">
        <v>6</v>
      </c>
      <c r="J8" s="71"/>
      <c r="K8" s="66"/>
      <c r="L8" s="70"/>
      <c r="M8" s="88" t="s">
        <v>6</v>
      </c>
      <c r="N8" s="71"/>
    </row>
    <row r="9" spans="1:14" x14ac:dyDescent="0.2">
      <c r="A9" s="140"/>
      <c r="B9" s="66"/>
      <c r="C9" s="66"/>
      <c r="D9" s="66"/>
      <c r="E9" s="66"/>
      <c r="F9" s="89"/>
      <c r="G9" s="89"/>
      <c r="H9" s="66"/>
      <c r="I9" s="66"/>
      <c r="J9" s="66"/>
      <c r="K9" s="66"/>
      <c r="L9" s="66"/>
      <c r="M9" s="66"/>
      <c r="N9" s="66"/>
    </row>
    <row r="10" spans="1:14" x14ac:dyDescent="0.2">
      <c r="A10" s="140" t="s">
        <v>463</v>
      </c>
      <c r="B10" s="66" t="s">
        <v>7</v>
      </c>
      <c r="C10" s="66"/>
      <c r="D10" s="68"/>
      <c r="E10" s="88" t="s">
        <v>6</v>
      </c>
      <c r="F10" s="71"/>
      <c r="G10" s="89"/>
      <c r="H10" s="68"/>
      <c r="I10" s="88" t="s">
        <v>6</v>
      </c>
      <c r="J10" s="71"/>
      <c r="K10" s="66"/>
      <c r="L10" s="70"/>
      <c r="M10" s="88" t="s">
        <v>6</v>
      </c>
      <c r="N10" s="71"/>
    </row>
    <row r="11" spans="1:14" x14ac:dyDescent="0.2">
      <c r="A11" s="140"/>
      <c r="B11" s="66"/>
      <c r="C11" s="66"/>
      <c r="D11" s="66"/>
      <c r="E11" s="66"/>
      <c r="F11" s="89"/>
      <c r="G11" s="89"/>
      <c r="H11" s="66"/>
      <c r="I11" s="66"/>
      <c r="J11" s="66"/>
      <c r="K11" s="66"/>
      <c r="L11" s="66"/>
      <c r="M11" s="66"/>
      <c r="N11" s="66"/>
    </row>
    <row r="12" spans="1:14" x14ac:dyDescent="0.2">
      <c r="A12" s="140" t="s">
        <v>29</v>
      </c>
      <c r="B12" s="66" t="s">
        <v>8</v>
      </c>
      <c r="C12" s="66"/>
      <c r="D12" s="66"/>
      <c r="E12" s="66"/>
      <c r="F12" s="71"/>
      <c r="G12" s="89"/>
      <c r="H12" s="66"/>
      <c r="I12" s="66"/>
      <c r="J12" s="71"/>
      <c r="K12" s="66"/>
      <c r="L12" s="66"/>
      <c r="M12" s="66"/>
      <c r="N12" s="71"/>
    </row>
    <row r="13" spans="1:14" x14ac:dyDescent="0.2">
      <c r="A13" s="140"/>
      <c r="B13" s="66"/>
      <c r="C13" s="66"/>
      <c r="D13" s="66"/>
      <c r="E13" s="66"/>
      <c r="F13" s="89"/>
      <c r="G13" s="89"/>
      <c r="H13" s="66"/>
      <c r="I13" s="66"/>
      <c r="J13" s="66"/>
      <c r="K13" s="66"/>
      <c r="L13" s="66"/>
      <c r="M13" s="66"/>
      <c r="N13" s="66"/>
    </row>
    <row r="14" spans="1:14" x14ac:dyDescent="0.2">
      <c r="A14" s="140" t="s">
        <v>30</v>
      </c>
      <c r="B14" s="66" t="s">
        <v>9</v>
      </c>
      <c r="C14" s="66"/>
      <c r="D14" s="66"/>
      <c r="E14" s="66"/>
      <c r="F14" s="71"/>
      <c r="G14" s="89"/>
      <c r="H14" s="66"/>
      <c r="I14" s="66"/>
      <c r="J14" s="71"/>
      <c r="K14" s="66"/>
      <c r="L14" s="66"/>
      <c r="M14" s="66"/>
      <c r="N14" s="71"/>
    </row>
    <row r="15" spans="1:14" x14ac:dyDescent="0.2">
      <c r="A15" s="140"/>
      <c r="B15" s="66"/>
      <c r="C15" s="66"/>
      <c r="D15" s="66"/>
      <c r="E15" s="66"/>
      <c r="F15" s="89"/>
      <c r="G15" s="89"/>
      <c r="H15" s="66"/>
      <c r="I15" s="66"/>
      <c r="J15" s="66"/>
      <c r="K15" s="66"/>
      <c r="L15" s="66"/>
      <c r="M15" s="66"/>
      <c r="N15" s="66"/>
    </row>
    <row r="16" spans="1:14" x14ac:dyDescent="0.2">
      <c r="A16" s="140" t="s">
        <v>31</v>
      </c>
      <c r="B16" s="66" t="s">
        <v>10</v>
      </c>
      <c r="C16" s="66"/>
      <c r="D16" s="66"/>
      <c r="E16" s="66"/>
      <c r="F16" s="71"/>
      <c r="G16" s="89"/>
      <c r="H16" s="66"/>
      <c r="I16" s="66"/>
      <c r="J16" s="71"/>
      <c r="K16" s="66"/>
      <c r="L16" s="66"/>
      <c r="M16" s="66"/>
      <c r="N16" s="71"/>
    </row>
    <row r="17" spans="1:14" x14ac:dyDescent="0.2">
      <c r="A17" s="140"/>
      <c r="B17" s="66"/>
      <c r="C17" s="66"/>
      <c r="D17" s="66"/>
      <c r="E17" s="66"/>
      <c r="F17" s="87"/>
      <c r="G17" s="89"/>
      <c r="H17" s="66"/>
      <c r="I17" s="66"/>
      <c r="J17" s="66"/>
      <c r="K17" s="66"/>
      <c r="L17" s="66"/>
      <c r="M17" s="66"/>
      <c r="N17" s="66"/>
    </row>
    <row r="18" spans="1:14" x14ac:dyDescent="0.2">
      <c r="A18" s="140"/>
      <c r="B18" s="88" t="s">
        <v>464</v>
      </c>
      <c r="C18" s="66"/>
      <c r="D18" s="66"/>
      <c r="E18" s="66"/>
      <c r="F18" s="71"/>
      <c r="G18" s="87"/>
      <c r="H18" s="87"/>
      <c r="I18" s="87"/>
      <c r="J18" s="71"/>
      <c r="K18" s="87"/>
      <c r="L18" s="87"/>
      <c r="M18" s="87"/>
      <c r="N18" s="71"/>
    </row>
    <row r="19" spans="1:14" x14ac:dyDescent="0.2">
      <c r="A19" s="140"/>
      <c r="B19" s="66"/>
      <c r="C19" s="66"/>
      <c r="D19" s="66"/>
      <c r="E19" s="66"/>
      <c r="F19" s="89"/>
      <c r="G19" s="89"/>
      <c r="H19" s="66"/>
      <c r="I19" s="66"/>
      <c r="J19" s="66"/>
      <c r="K19" s="66"/>
      <c r="L19" s="66"/>
      <c r="M19" s="66"/>
      <c r="N19" s="66"/>
    </row>
    <row r="20" spans="1:14" x14ac:dyDescent="0.2">
      <c r="A20" s="140" t="s">
        <v>422</v>
      </c>
      <c r="B20" s="90" t="s">
        <v>11</v>
      </c>
      <c r="C20" s="66"/>
      <c r="D20" s="66"/>
      <c r="E20" s="66"/>
      <c r="F20" s="89"/>
      <c r="G20" s="89"/>
      <c r="H20" s="66"/>
      <c r="I20" s="66"/>
      <c r="J20" s="66"/>
      <c r="K20" s="66"/>
      <c r="L20" s="66"/>
      <c r="M20" s="66"/>
      <c r="N20" s="66"/>
    </row>
    <row r="21" spans="1:14" x14ac:dyDescent="0.2">
      <c r="A21" s="140"/>
      <c r="B21" s="66" t="s">
        <v>12</v>
      </c>
      <c r="C21" s="66"/>
      <c r="D21" s="66"/>
      <c r="E21" s="66"/>
      <c r="F21" s="71"/>
      <c r="G21" s="89"/>
      <c r="H21" s="66"/>
      <c r="I21" s="66"/>
      <c r="J21" s="68"/>
      <c r="K21" s="66"/>
      <c r="L21" s="66"/>
      <c r="M21" s="66"/>
      <c r="N21" s="68"/>
    </row>
    <row r="22" spans="1:14" x14ac:dyDescent="0.2">
      <c r="A22" s="140"/>
      <c r="B22" s="66"/>
      <c r="C22" s="66"/>
      <c r="D22" s="66"/>
      <c r="E22" s="66"/>
      <c r="F22" s="89"/>
      <c r="G22" s="89"/>
      <c r="H22" s="66"/>
      <c r="I22" s="66"/>
      <c r="J22" s="66"/>
      <c r="K22" s="66"/>
      <c r="L22" s="66"/>
      <c r="M22" s="66"/>
      <c r="N22" s="66"/>
    </row>
    <row r="23" spans="1:14" x14ac:dyDescent="0.2">
      <c r="A23" s="140" t="s">
        <v>465</v>
      </c>
      <c r="B23" s="90" t="s">
        <v>13</v>
      </c>
      <c r="C23" s="66"/>
      <c r="D23" s="66"/>
      <c r="E23" s="66"/>
      <c r="F23" s="89"/>
      <c r="G23" s="89"/>
      <c r="H23" s="66"/>
      <c r="I23" s="66"/>
      <c r="J23" s="66"/>
      <c r="K23" s="66"/>
      <c r="L23" s="66"/>
      <c r="M23" s="66"/>
      <c r="N23" s="66"/>
    </row>
    <row r="24" spans="1:14" x14ac:dyDescent="0.2">
      <c r="A24" s="140"/>
      <c r="B24" s="66" t="s">
        <v>14</v>
      </c>
      <c r="C24" s="66"/>
      <c r="D24" s="66"/>
      <c r="E24" s="66"/>
      <c r="F24" s="71"/>
      <c r="G24" s="89"/>
      <c r="H24" s="66"/>
      <c r="I24" s="66"/>
      <c r="J24" s="68"/>
      <c r="K24" s="66"/>
      <c r="L24" s="66"/>
      <c r="M24" s="66"/>
      <c r="N24" s="68"/>
    </row>
    <row r="25" spans="1:14" x14ac:dyDescent="0.2">
      <c r="A25" s="140"/>
      <c r="B25" s="66"/>
      <c r="C25" s="66"/>
      <c r="D25" s="66"/>
      <c r="E25" s="66"/>
      <c r="F25" s="89"/>
      <c r="G25" s="89"/>
      <c r="H25" s="66"/>
      <c r="I25" s="66"/>
      <c r="J25" s="66"/>
      <c r="K25" s="66"/>
      <c r="L25" s="66"/>
      <c r="M25" s="66"/>
      <c r="N25" s="66"/>
    </row>
    <row r="26" spans="1:14" x14ac:dyDescent="0.2">
      <c r="A26" s="140"/>
      <c r="B26" s="88" t="s">
        <v>466</v>
      </c>
      <c r="C26" s="66"/>
      <c r="D26" s="66"/>
      <c r="E26" s="66"/>
      <c r="F26" s="83"/>
      <c r="G26" s="89"/>
      <c r="H26" s="66"/>
      <c r="I26" s="66"/>
      <c r="J26" s="70"/>
      <c r="K26" s="66"/>
      <c r="L26" s="66"/>
      <c r="M26" s="66"/>
      <c r="N26" s="70"/>
    </row>
    <row r="27" spans="1:14" ht="12.75" thickBot="1" x14ac:dyDescent="0.25">
      <c r="A27" s="141"/>
      <c r="B27" s="91"/>
      <c r="C27" s="91"/>
      <c r="D27" s="91"/>
      <c r="E27" s="91"/>
      <c r="F27" s="91"/>
      <c r="G27" s="91"/>
      <c r="H27" s="91"/>
      <c r="I27" s="91"/>
      <c r="J27" s="91"/>
      <c r="K27" s="91"/>
      <c r="L27" s="91"/>
      <c r="M27" s="91"/>
      <c r="N27" s="92"/>
    </row>
    <row r="28" spans="1:14" ht="21.75" customHeight="1" thickTop="1" x14ac:dyDescent="0.2">
      <c r="A28" s="140" t="s">
        <v>445</v>
      </c>
      <c r="B28" s="180" t="str">
        <f>"Basic support per pupil amount for your district, Year " &amp;PROPER(N5)</f>
        <v>Basic support per pupil amount for your district, Year Ending 06/30/26</v>
      </c>
      <c r="C28" s="89"/>
      <c r="D28" s="89"/>
      <c r="E28" s="89"/>
      <c r="F28" s="89"/>
      <c r="G28" s="86"/>
      <c r="H28" s="89"/>
      <c r="I28" s="89"/>
      <c r="J28" s="93" t="s">
        <v>15</v>
      </c>
      <c r="K28" s="66"/>
      <c r="L28" s="66"/>
      <c r="M28" s="66"/>
      <c r="N28" s="66"/>
    </row>
    <row r="29" spans="1:14" x14ac:dyDescent="0.2">
      <c r="A29" s="140"/>
      <c r="B29" s="66"/>
      <c r="C29" s="66"/>
      <c r="D29" s="66"/>
      <c r="E29" s="66"/>
      <c r="F29" s="66"/>
      <c r="G29" s="66"/>
      <c r="H29" s="66"/>
      <c r="I29" s="66"/>
      <c r="J29" s="66"/>
      <c r="K29" s="66"/>
      <c r="L29" s="66"/>
      <c r="M29" s="66"/>
      <c r="N29" s="66"/>
    </row>
    <row r="30" spans="1:14" x14ac:dyDescent="0.2">
      <c r="A30" s="140" t="s">
        <v>427</v>
      </c>
      <c r="B30" s="66" t="s">
        <v>16</v>
      </c>
      <c r="C30" s="66"/>
      <c r="D30" s="66"/>
      <c r="E30" s="66"/>
      <c r="F30" s="66"/>
      <c r="G30" s="66"/>
      <c r="H30" s="66"/>
      <c r="I30" s="66"/>
      <c r="J30" s="66"/>
      <c r="K30" s="66" t="s">
        <v>15</v>
      </c>
      <c r="L30" s="70"/>
      <c r="M30" s="66"/>
      <c r="N30" s="66"/>
    </row>
    <row r="31" spans="1:14" x14ac:dyDescent="0.2">
      <c r="A31" s="140"/>
      <c r="B31" s="66"/>
      <c r="C31" s="66"/>
      <c r="D31" s="66"/>
      <c r="E31" s="66"/>
      <c r="F31" s="66"/>
      <c r="G31" s="66"/>
      <c r="H31" s="66"/>
      <c r="I31" s="66"/>
      <c r="J31" s="66"/>
      <c r="K31" s="66"/>
      <c r="L31" s="66"/>
      <c r="M31" s="66"/>
      <c r="N31" s="66"/>
    </row>
    <row r="32" spans="1:14" x14ac:dyDescent="0.2">
      <c r="A32" s="140" t="s">
        <v>424</v>
      </c>
      <c r="B32" s="66" t="s">
        <v>17</v>
      </c>
      <c r="C32" s="66"/>
      <c r="D32" s="66"/>
      <c r="E32" s="66"/>
      <c r="F32" s="66"/>
      <c r="G32" s="66"/>
      <c r="H32" s="77"/>
      <c r="I32" s="66"/>
      <c r="J32" s="66"/>
      <c r="K32" s="66"/>
      <c r="L32" s="66"/>
      <c r="M32" s="66"/>
      <c r="N32" s="66"/>
    </row>
    <row r="33" spans="1:14" ht="20.25" customHeight="1" x14ac:dyDescent="0.2">
      <c r="A33" s="140"/>
      <c r="B33" s="66"/>
      <c r="C33" s="66"/>
      <c r="D33" s="66"/>
      <c r="E33" s="66"/>
      <c r="F33" s="66"/>
      <c r="G33" s="66" t="s">
        <v>18</v>
      </c>
      <c r="H33" s="78"/>
      <c r="I33" s="66" t="s">
        <v>19</v>
      </c>
      <c r="J33" s="66"/>
      <c r="K33" s="66" t="s">
        <v>15</v>
      </c>
      <c r="L33" s="70"/>
      <c r="M33" s="66"/>
      <c r="N33" s="66"/>
    </row>
    <row r="34" spans="1:14" x14ac:dyDescent="0.2">
      <c r="A34" s="140"/>
      <c r="B34" s="66"/>
      <c r="C34" s="66"/>
      <c r="D34" s="66"/>
      <c r="E34" s="66"/>
      <c r="F34" s="66"/>
      <c r="G34" s="66"/>
      <c r="H34" s="66"/>
      <c r="I34" s="66"/>
      <c r="J34" s="66"/>
      <c r="K34" s="66"/>
      <c r="L34" s="66"/>
      <c r="M34" s="66"/>
      <c r="N34" s="66"/>
    </row>
    <row r="35" spans="1:14" x14ac:dyDescent="0.2">
      <c r="A35" s="140" t="s">
        <v>428</v>
      </c>
      <c r="B35" s="66" t="s">
        <v>20</v>
      </c>
      <c r="C35" s="66"/>
      <c r="D35" s="66"/>
      <c r="E35" s="66"/>
      <c r="F35" s="66"/>
      <c r="G35" s="66"/>
      <c r="H35" s="66"/>
      <c r="I35" s="66"/>
      <c r="J35" s="66"/>
      <c r="K35" s="66"/>
      <c r="L35" s="66"/>
      <c r="M35" s="94" t="s">
        <v>15</v>
      </c>
      <c r="N35" s="77"/>
    </row>
    <row r="36" spans="1:14" x14ac:dyDescent="0.2">
      <c r="A36" s="140"/>
      <c r="B36" s="66"/>
      <c r="C36" s="66"/>
      <c r="D36" s="66"/>
      <c r="E36" s="66"/>
      <c r="F36" s="66"/>
      <c r="G36" s="66"/>
      <c r="H36" s="66"/>
      <c r="I36" s="66"/>
      <c r="J36" s="66"/>
      <c r="K36" s="66"/>
      <c r="L36" s="66"/>
      <c r="M36" s="66"/>
      <c r="N36" s="66"/>
    </row>
    <row r="37" spans="1:14" x14ac:dyDescent="0.2">
      <c r="A37" s="140" t="s">
        <v>21</v>
      </c>
      <c r="B37" s="66"/>
      <c r="C37" s="66"/>
      <c r="D37" s="66"/>
      <c r="E37" s="66"/>
      <c r="F37" s="66"/>
      <c r="G37" s="66"/>
      <c r="H37" s="66"/>
      <c r="I37" s="66"/>
      <c r="J37" s="66"/>
      <c r="K37" s="66"/>
      <c r="L37" s="66"/>
      <c r="M37" s="66"/>
      <c r="N37" s="66"/>
    </row>
    <row r="38" spans="1:14" x14ac:dyDescent="0.2">
      <c r="A38" s="140"/>
      <c r="B38" s="66"/>
      <c r="C38" s="66"/>
      <c r="D38" s="66"/>
      <c r="E38" s="66"/>
      <c r="F38" s="66"/>
      <c r="G38" s="66"/>
      <c r="H38" s="66"/>
      <c r="I38" s="66"/>
      <c r="J38" s="66"/>
      <c r="K38" s="66"/>
      <c r="L38" s="66"/>
      <c r="M38" s="66"/>
      <c r="N38" s="66"/>
    </row>
    <row r="39" spans="1:14" x14ac:dyDescent="0.2">
      <c r="A39" s="140"/>
      <c r="B39" s="88" t="s">
        <v>594</v>
      </c>
      <c r="C39" s="66"/>
      <c r="D39" s="66"/>
      <c r="E39" s="66"/>
      <c r="F39" s="66"/>
      <c r="G39" s="66"/>
      <c r="H39" s="66"/>
      <c r="I39" s="66"/>
      <c r="J39" s="66"/>
      <c r="K39" s="66" t="s">
        <v>15</v>
      </c>
      <c r="L39" s="70"/>
      <c r="M39" s="66"/>
      <c r="N39" s="66"/>
    </row>
    <row r="40" spans="1:14" x14ac:dyDescent="0.2">
      <c r="A40" s="140"/>
      <c r="B40" s="66"/>
      <c r="C40" s="66"/>
      <c r="D40" s="66"/>
      <c r="E40" s="66"/>
      <c r="F40" s="66"/>
      <c r="G40" s="66"/>
      <c r="H40" s="66"/>
      <c r="I40" s="66"/>
      <c r="J40" s="66"/>
      <c r="K40" s="66"/>
      <c r="L40" s="66"/>
      <c r="M40" s="66"/>
      <c r="N40" s="66"/>
    </row>
    <row r="41" spans="1:14" x14ac:dyDescent="0.2">
      <c r="A41" s="140"/>
      <c r="B41" s="88" t="s">
        <v>564</v>
      </c>
      <c r="C41" s="66"/>
      <c r="D41" s="66"/>
      <c r="E41" s="66"/>
      <c r="F41" s="66"/>
      <c r="G41" s="66"/>
      <c r="H41" s="66"/>
      <c r="I41" s="66"/>
      <c r="J41" s="66"/>
      <c r="K41" s="66" t="s">
        <v>15</v>
      </c>
      <c r="L41" s="70"/>
      <c r="M41" s="66"/>
      <c r="N41" s="66"/>
    </row>
    <row r="42" spans="1:14" x14ac:dyDescent="0.2">
      <c r="A42" s="140"/>
      <c r="B42" s="66"/>
      <c r="C42" s="66"/>
      <c r="D42" s="66"/>
      <c r="E42" s="66"/>
      <c r="F42" s="66"/>
      <c r="G42" s="66"/>
      <c r="H42" s="66"/>
      <c r="I42" s="66"/>
      <c r="J42" s="66"/>
      <c r="K42" s="66"/>
      <c r="L42" s="66"/>
      <c r="M42" s="66"/>
      <c r="N42" s="66"/>
    </row>
    <row r="43" spans="1:14" x14ac:dyDescent="0.2">
      <c r="A43" s="140" t="s">
        <v>562</v>
      </c>
      <c r="B43" s="66" t="s">
        <v>563</v>
      </c>
      <c r="C43" s="66"/>
      <c r="D43" s="66"/>
      <c r="E43" s="66"/>
      <c r="F43" s="66"/>
      <c r="G43" s="66"/>
      <c r="H43" s="66"/>
      <c r="I43" s="66"/>
      <c r="J43" s="66"/>
      <c r="K43" s="66"/>
      <c r="L43" s="66"/>
      <c r="M43" s="94" t="s">
        <v>15</v>
      </c>
      <c r="N43" s="77"/>
    </row>
    <row r="44" spans="1:14" ht="12.75" thickBot="1" x14ac:dyDescent="0.25">
      <c r="A44" s="141"/>
      <c r="B44" s="91"/>
      <c r="C44" s="91"/>
      <c r="D44" s="91"/>
      <c r="E44" s="91"/>
      <c r="F44" s="91"/>
      <c r="G44" s="91"/>
      <c r="H44" s="91"/>
      <c r="I44" s="91"/>
      <c r="J44" s="91"/>
      <c r="K44" s="91"/>
      <c r="L44" s="91"/>
      <c r="M44" s="91"/>
      <c r="N44" s="91"/>
    </row>
    <row r="45" spans="1:14" ht="12.75" thickTop="1" x14ac:dyDescent="0.2">
      <c r="A45" s="140"/>
      <c r="B45" s="66"/>
      <c r="C45" s="66"/>
      <c r="D45" s="66"/>
      <c r="E45" s="66"/>
      <c r="F45" s="66"/>
      <c r="G45" s="66"/>
      <c r="H45" s="66"/>
      <c r="I45" s="66"/>
      <c r="J45" s="66"/>
      <c r="K45" s="66"/>
      <c r="L45" s="66"/>
      <c r="M45" s="66"/>
      <c r="N45" s="66"/>
    </row>
    <row r="46" spans="1:14" x14ac:dyDescent="0.2">
      <c r="A46" s="140" t="s">
        <v>454</v>
      </c>
      <c r="B46" s="66" t="s">
        <v>22</v>
      </c>
      <c r="C46" s="66"/>
      <c r="D46" s="66"/>
      <c r="E46" s="66"/>
      <c r="F46" s="66"/>
      <c r="G46" s="66"/>
      <c r="H46" s="66"/>
      <c r="I46" s="66"/>
      <c r="J46" s="66"/>
      <c r="K46" s="66"/>
      <c r="L46" s="66"/>
      <c r="M46" s="66"/>
      <c r="N46" s="66"/>
    </row>
    <row r="47" spans="1:14" x14ac:dyDescent="0.2">
      <c r="A47" s="140"/>
      <c r="B47" s="66" t="s">
        <v>23</v>
      </c>
      <c r="C47" s="66"/>
      <c r="D47" s="66"/>
      <c r="E47" s="66"/>
      <c r="F47" s="66"/>
      <c r="G47" s="66"/>
      <c r="H47" s="66"/>
      <c r="I47" s="66"/>
      <c r="J47" s="66"/>
      <c r="K47" s="66"/>
      <c r="L47" s="66"/>
      <c r="M47" s="94" t="s">
        <v>15</v>
      </c>
      <c r="N47" s="77"/>
    </row>
    <row r="48" spans="1:14" x14ac:dyDescent="0.2">
      <c r="A48" s="140"/>
      <c r="B48" s="66"/>
      <c r="C48" s="66"/>
      <c r="D48" s="66"/>
      <c r="E48" s="66"/>
      <c r="F48" s="66"/>
      <c r="G48" s="66"/>
      <c r="H48" s="66"/>
      <c r="I48" s="66"/>
      <c r="J48" s="66"/>
      <c r="K48" s="66"/>
      <c r="L48" s="66"/>
      <c r="M48" s="94"/>
      <c r="N48" s="66"/>
    </row>
    <row r="49" spans="1:14" x14ac:dyDescent="0.2">
      <c r="A49" s="140" t="s">
        <v>456</v>
      </c>
      <c r="B49" s="66" t="s">
        <v>24</v>
      </c>
      <c r="C49" s="66"/>
      <c r="D49" s="66"/>
      <c r="E49" s="66"/>
      <c r="F49" s="66"/>
      <c r="G49" s="66"/>
      <c r="H49" s="66"/>
      <c r="I49" s="66"/>
      <c r="J49" s="66"/>
      <c r="K49" s="66"/>
      <c r="L49" s="66"/>
      <c r="M49" s="94"/>
      <c r="N49" s="66"/>
    </row>
    <row r="50" spans="1:14" x14ac:dyDescent="0.2">
      <c r="A50" s="140"/>
      <c r="B50" s="66" t="s">
        <v>23</v>
      </c>
      <c r="C50" s="66"/>
      <c r="D50" s="66"/>
      <c r="E50" s="66"/>
      <c r="F50" s="66"/>
      <c r="G50" s="66"/>
      <c r="H50" s="66"/>
      <c r="I50" s="66"/>
      <c r="J50" s="66"/>
      <c r="K50" s="66"/>
      <c r="L50" s="66"/>
      <c r="M50" s="94" t="s">
        <v>15</v>
      </c>
      <c r="N50" s="77"/>
    </row>
    <row r="51" spans="1:14" x14ac:dyDescent="0.2">
      <c r="A51" s="140"/>
      <c r="B51" s="66"/>
      <c r="C51" s="66"/>
      <c r="D51" s="66"/>
      <c r="E51" s="66"/>
      <c r="F51" s="66"/>
      <c r="G51" s="66"/>
      <c r="H51" s="66"/>
      <c r="I51" s="66"/>
      <c r="J51" s="66"/>
      <c r="K51" s="66"/>
      <c r="L51" s="66"/>
      <c r="M51" s="94"/>
      <c r="N51" s="66"/>
    </row>
    <row r="52" spans="1:14" x14ac:dyDescent="0.2">
      <c r="A52" s="140" t="s">
        <v>457</v>
      </c>
      <c r="B52" s="66" t="s">
        <v>25</v>
      </c>
      <c r="C52" s="66"/>
      <c r="D52" s="66"/>
      <c r="E52" s="66"/>
      <c r="F52" s="66"/>
      <c r="G52" s="70"/>
      <c r="H52" s="70"/>
      <c r="I52" s="70"/>
      <c r="J52" s="70"/>
      <c r="K52" s="70"/>
      <c r="L52" s="66"/>
      <c r="M52" s="94"/>
      <c r="N52" s="66"/>
    </row>
    <row r="53" spans="1:14" x14ac:dyDescent="0.2">
      <c r="A53" s="140"/>
      <c r="B53" s="66" t="s">
        <v>23</v>
      </c>
      <c r="C53" s="66"/>
      <c r="D53" s="66"/>
      <c r="E53" s="66"/>
      <c r="F53" s="66"/>
      <c r="G53" s="66"/>
      <c r="H53" s="66"/>
      <c r="I53" s="66"/>
      <c r="J53" s="66"/>
      <c r="K53" s="66"/>
      <c r="L53" s="66"/>
      <c r="M53" s="94" t="s">
        <v>15</v>
      </c>
      <c r="N53" s="77"/>
    </row>
    <row r="54" spans="1:14" x14ac:dyDescent="0.2">
      <c r="A54" s="140"/>
      <c r="B54" s="66"/>
      <c r="C54" s="66"/>
      <c r="D54" s="66"/>
      <c r="E54" s="66"/>
      <c r="F54" s="66"/>
      <c r="G54" s="66"/>
      <c r="H54" s="66"/>
      <c r="I54" s="66"/>
      <c r="J54" s="66"/>
      <c r="K54" s="66"/>
      <c r="L54" s="66"/>
      <c r="M54" s="94"/>
      <c r="N54" s="66"/>
    </row>
    <row r="55" spans="1:14" ht="22.5" customHeight="1" thickBot="1" x14ac:dyDescent="0.25">
      <c r="A55" s="140" t="s">
        <v>458</v>
      </c>
      <c r="B55" s="66" t="str">
        <f>"Total projected DSA revenue for Year Ending "&amp;TEXT('Form 1'!$C$137,"mmmm dd, yyyy")&amp;" (Lines 16 + 17 + 18 + 19)"</f>
        <v>Total projected DSA revenue for Year Ending June 30, 2026 (Lines 16 + 17 + 18 + 19)</v>
      </c>
      <c r="C55" s="66"/>
      <c r="D55" s="66"/>
      <c r="E55" s="66"/>
      <c r="F55" s="66"/>
      <c r="G55" s="66"/>
      <c r="H55" s="66"/>
      <c r="I55" s="66"/>
      <c r="J55" s="66"/>
      <c r="K55" s="66"/>
      <c r="L55" s="66"/>
      <c r="M55" s="94" t="s">
        <v>15</v>
      </c>
      <c r="N55" s="95"/>
    </row>
    <row r="56" spans="1:14" ht="12.75" thickBot="1" x14ac:dyDescent="0.25">
      <c r="A56" s="141"/>
      <c r="B56" s="91"/>
      <c r="C56" s="91"/>
      <c r="D56" s="91"/>
      <c r="E56" s="91"/>
      <c r="F56" s="91"/>
      <c r="G56" s="91"/>
      <c r="H56" s="91"/>
      <c r="I56" s="91"/>
      <c r="J56" s="91"/>
      <c r="K56" s="91"/>
      <c r="L56" s="91"/>
      <c r="M56" s="91"/>
      <c r="N56" s="91"/>
    </row>
    <row r="57" spans="1:14" ht="12.75" thickTop="1" x14ac:dyDescent="0.2">
      <c r="A57" s="140"/>
      <c r="B57" s="66"/>
      <c r="C57" s="66"/>
      <c r="D57" s="66"/>
      <c r="E57" s="66"/>
      <c r="F57" s="66"/>
      <c r="G57" s="66"/>
      <c r="H57" s="66"/>
      <c r="I57" s="66"/>
      <c r="J57" s="66"/>
      <c r="K57" s="66"/>
      <c r="L57" s="66"/>
      <c r="M57" s="66"/>
      <c r="N57" s="66"/>
    </row>
    <row r="58" spans="1:14" x14ac:dyDescent="0.2">
      <c r="A58" s="140"/>
      <c r="B58" s="66"/>
      <c r="C58" s="66"/>
      <c r="D58" s="66"/>
      <c r="E58" s="66"/>
      <c r="F58" s="66"/>
      <c r="G58" s="66"/>
      <c r="H58" s="66"/>
      <c r="I58" s="66"/>
      <c r="J58" s="66"/>
      <c r="K58" s="66"/>
      <c r="L58" s="66"/>
      <c r="M58" s="66"/>
      <c r="N58" s="66"/>
    </row>
    <row r="59" spans="1:14" x14ac:dyDescent="0.2">
      <c r="A59" s="180" t="str">
        <f>"Fiscal Year "&amp;PROPER(N5)</f>
        <v>Fiscal Year Ending 06/30/26</v>
      </c>
      <c r="B59" s="66"/>
      <c r="C59" s="66"/>
      <c r="D59" s="66"/>
      <c r="E59" s="94" t="s">
        <v>52</v>
      </c>
      <c r="F59" s="70"/>
      <c r="G59" s="70"/>
      <c r="H59" s="70"/>
      <c r="I59" s="66"/>
      <c r="J59" s="70"/>
      <c r="K59" s="70"/>
      <c r="L59" s="66"/>
      <c r="M59" s="66"/>
      <c r="N59" s="66"/>
    </row>
    <row r="60" spans="1:14" x14ac:dyDescent="0.2">
      <c r="A60" s="140"/>
      <c r="B60" s="66"/>
      <c r="C60" s="66"/>
      <c r="D60" s="66"/>
      <c r="E60" s="66"/>
      <c r="F60" s="66"/>
      <c r="G60" s="66"/>
      <c r="H60" s="66"/>
      <c r="I60" s="66"/>
      <c r="J60" s="66"/>
      <c r="K60" s="66"/>
      <c r="L60" s="66"/>
      <c r="M60" s="66"/>
      <c r="N60" s="66"/>
    </row>
    <row r="61" spans="1:14" x14ac:dyDescent="0.2">
      <c r="A61" s="140" t="s">
        <v>26</v>
      </c>
      <c r="B61" s="66"/>
      <c r="C61" s="66"/>
      <c r="D61" s="83"/>
      <c r="E61" s="89" t="s">
        <v>27</v>
      </c>
      <c r="F61" s="83"/>
      <c r="G61" s="66"/>
      <c r="H61" s="66"/>
      <c r="I61" s="66"/>
      <c r="J61" s="66"/>
      <c r="K61" s="66"/>
      <c r="L61" s="66"/>
      <c r="M61" s="66"/>
      <c r="N61" s="66"/>
    </row>
    <row r="62" spans="1:14" x14ac:dyDescent="0.2">
      <c r="A62" s="140"/>
      <c r="B62" s="66"/>
      <c r="C62" s="66"/>
      <c r="D62" s="66"/>
      <c r="E62" s="66"/>
      <c r="F62" s="66"/>
      <c r="G62" s="66"/>
      <c r="H62" s="66"/>
      <c r="I62" s="66"/>
      <c r="J62" s="66"/>
      <c r="K62" s="66"/>
      <c r="L62" s="66"/>
      <c r="M62" s="66"/>
      <c r="N62" s="66"/>
    </row>
    <row r="63" spans="1:14" x14ac:dyDescent="0.2">
      <c r="A63" s="140"/>
      <c r="B63" s="66"/>
      <c r="C63" s="66"/>
      <c r="D63" s="66"/>
      <c r="E63" s="66"/>
      <c r="F63" s="66"/>
      <c r="G63" s="66"/>
      <c r="H63" s="66"/>
      <c r="I63" s="66"/>
      <c r="J63" s="66"/>
      <c r="K63" s="66"/>
      <c r="L63" s="66"/>
      <c r="M63" s="66"/>
      <c r="N63" s="66"/>
    </row>
    <row r="64" spans="1:14" x14ac:dyDescent="0.2">
      <c r="A64" s="140"/>
      <c r="B64" s="66"/>
      <c r="C64" s="66"/>
      <c r="D64" s="66"/>
      <c r="E64" s="66"/>
      <c r="F64" s="66"/>
      <c r="G64" s="66"/>
      <c r="H64" s="66"/>
      <c r="I64" s="66"/>
      <c r="J64" s="66"/>
      <c r="K64" s="66"/>
      <c r="L64" s="66"/>
      <c r="M64" s="66"/>
      <c r="N64" s="66"/>
    </row>
    <row r="65" spans="1:14" x14ac:dyDescent="0.2">
      <c r="A65" s="140"/>
      <c r="B65" s="66"/>
      <c r="C65" s="66"/>
      <c r="D65" s="66"/>
      <c r="E65" s="66"/>
      <c r="F65" s="66"/>
      <c r="G65" s="66"/>
      <c r="H65" s="66"/>
      <c r="I65" s="66"/>
      <c r="J65" s="66"/>
      <c r="K65" s="66"/>
      <c r="L65" s="66"/>
      <c r="M65" s="66"/>
      <c r="N65" s="66"/>
    </row>
    <row r="66" spans="1:14" x14ac:dyDescent="0.2">
      <c r="A66" s="140"/>
      <c r="B66" s="66"/>
      <c r="C66" s="66"/>
      <c r="D66" s="66"/>
      <c r="E66" s="66"/>
      <c r="F66" s="66"/>
      <c r="G66" s="66"/>
      <c r="H66" s="66"/>
      <c r="I66" s="66"/>
      <c r="J66" s="66"/>
      <c r="K66" s="66"/>
      <c r="L66" s="66"/>
      <c r="M66" s="66"/>
      <c r="N66" s="66"/>
    </row>
    <row r="67" spans="1:14" x14ac:dyDescent="0.2">
      <c r="A67" s="140"/>
      <c r="B67" s="66"/>
      <c r="C67" s="66"/>
      <c r="D67" s="66"/>
      <c r="E67" s="66"/>
      <c r="F67" s="66"/>
      <c r="G67" s="66"/>
      <c r="H67" s="66"/>
      <c r="I67" s="66"/>
      <c r="J67" s="66"/>
      <c r="K67" s="66"/>
      <c r="L67" s="66"/>
      <c r="M67" s="66"/>
      <c r="N67" s="66"/>
    </row>
    <row r="68" spans="1:14" x14ac:dyDescent="0.2">
      <c r="B68" s="4"/>
      <c r="N68" s="94" t="s">
        <v>426</v>
      </c>
    </row>
    <row r="69" spans="1:14" x14ac:dyDescent="0.2">
      <c r="N69" s="181">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85" zoomScaleNormal="85" workbookViewId="0">
      <selection activeCell="O28" sqref="O28"/>
    </sheetView>
  </sheetViews>
  <sheetFormatPr defaultColWidth="9.140625" defaultRowHeight="12.75" x14ac:dyDescent="0.2"/>
  <cols>
    <col min="1" max="1" width="4" customWidth="1"/>
    <col min="2" max="2" width="35.140625" customWidth="1"/>
    <col min="3" max="4" width="11" customWidth="1"/>
    <col min="5" max="5" width="8.85546875" customWidth="1"/>
    <col min="6" max="7" width="15.42578125" customWidth="1"/>
    <col min="8" max="8" width="7.85546875" bestFit="1" customWidth="1"/>
    <col min="9" max="9" width="10.28515625" customWidth="1"/>
    <col min="10" max="10" width="13.7109375" customWidth="1"/>
    <col min="11" max="11" width="49.85546875" customWidth="1"/>
  </cols>
  <sheetData>
    <row r="1" spans="1:13" ht="19.5" x14ac:dyDescent="0.3">
      <c r="A1" s="1041" t="s">
        <v>618</v>
      </c>
      <c r="B1" s="1041"/>
      <c r="C1" s="1041"/>
      <c r="D1" s="1041"/>
      <c r="E1" s="1041"/>
      <c r="F1" s="1041"/>
      <c r="G1" s="1041"/>
      <c r="H1" s="1041"/>
      <c r="I1" s="1041"/>
      <c r="J1" s="1041"/>
      <c r="K1" s="1041"/>
    </row>
    <row r="2" spans="1:13" ht="15" x14ac:dyDescent="0.25">
      <c r="A2" s="1042"/>
      <c r="B2" s="1042"/>
      <c r="C2" s="1042"/>
      <c r="D2" s="1042"/>
      <c r="E2" s="1042"/>
      <c r="F2" s="1042"/>
      <c r="G2" s="1042"/>
      <c r="H2" s="1042"/>
      <c r="I2" s="1042"/>
      <c r="J2" s="1042"/>
      <c r="K2" s="1042"/>
    </row>
    <row r="3" spans="1:13" ht="15" x14ac:dyDescent="0.25">
      <c r="A3" s="392"/>
      <c r="B3" s="393" t="s">
        <v>975</v>
      </c>
      <c r="C3" s="1043" t="str">
        <f>'Sch 1'!$B$7</f>
        <v>Nevada Classical Academy Elko</v>
      </c>
      <c r="D3" s="1043"/>
      <c r="E3" s="1043"/>
      <c r="F3" s="1043"/>
      <c r="G3" s="1043"/>
      <c r="H3" s="1043"/>
      <c r="I3" s="1043"/>
      <c r="J3" s="1043"/>
      <c r="K3" s="1043"/>
    </row>
    <row r="4" spans="1:13" ht="15" x14ac:dyDescent="0.25">
      <c r="A4" s="392"/>
      <c r="B4" s="395" t="s">
        <v>603</v>
      </c>
      <c r="C4" s="1044"/>
      <c r="D4" s="1044"/>
      <c r="E4" s="1044"/>
      <c r="F4" s="1044"/>
      <c r="G4" s="394"/>
      <c r="H4" s="392"/>
      <c r="I4" s="392"/>
      <c r="J4" s="392"/>
      <c r="K4" s="392"/>
    </row>
    <row r="5" spans="1:13" ht="15" x14ac:dyDescent="0.25">
      <c r="A5" s="394"/>
      <c r="B5" s="393" t="s">
        <v>604</v>
      </c>
      <c r="C5" s="1045"/>
      <c r="D5" s="1045"/>
      <c r="E5" s="1045"/>
      <c r="F5" s="1045"/>
      <c r="G5" s="396"/>
      <c r="H5" s="396"/>
      <c r="I5" s="396"/>
      <c r="J5" s="396"/>
      <c r="K5" s="393" t="s">
        <v>619</v>
      </c>
    </row>
    <row r="6" spans="1:13" ht="15" x14ac:dyDescent="0.25">
      <c r="A6" s="394"/>
      <c r="B6" s="393" t="s">
        <v>605</v>
      </c>
      <c r="C6" s="1045"/>
      <c r="D6" s="1045"/>
      <c r="E6" s="1045"/>
      <c r="F6" s="1045"/>
      <c r="I6" s="394"/>
      <c r="K6" s="945">
        <f>COUNTIF(F9:F48,"&gt;0")</f>
        <v>0</v>
      </c>
    </row>
    <row r="7" spans="1:13" x14ac:dyDescent="0.2">
      <c r="A7" s="394"/>
    </row>
    <row r="8" spans="1:13" ht="76.5" customHeight="1" x14ac:dyDescent="0.2">
      <c r="A8" s="394"/>
      <c r="B8" s="509" t="s">
        <v>591</v>
      </c>
      <c r="C8" s="510" t="s">
        <v>595</v>
      </c>
      <c r="D8" s="510" t="s">
        <v>596</v>
      </c>
      <c r="E8" s="511" t="s">
        <v>599</v>
      </c>
      <c r="F8" s="510" t="s">
        <v>976</v>
      </c>
      <c r="G8" s="510" t="s">
        <v>977</v>
      </c>
      <c r="H8" s="510" t="s">
        <v>600</v>
      </c>
      <c r="I8" s="510" t="s">
        <v>601</v>
      </c>
      <c r="J8" s="510" t="s">
        <v>602</v>
      </c>
      <c r="K8" s="517" t="s">
        <v>1010</v>
      </c>
    </row>
    <row r="9" spans="1:13" x14ac:dyDescent="0.2">
      <c r="A9" s="508">
        <v>1</v>
      </c>
      <c r="B9" s="410"/>
      <c r="C9" s="946"/>
      <c r="D9" s="946"/>
      <c r="E9" s="947"/>
      <c r="F9" s="504"/>
      <c r="G9" s="504"/>
      <c r="H9" s="410"/>
      <c r="I9" s="415"/>
      <c r="J9" s="949"/>
      <c r="K9" s="408"/>
      <c r="M9" s="398" t="s">
        <v>942</v>
      </c>
    </row>
    <row r="10" spans="1:13" x14ac:dyDescent="0.2">
      <c r="A10" s="508">
        <v>2</v>
      </c>
      <c r="B10" s="410"/>
      <c r="C10" s="946"/>
      <c r="D10" s="946"/>
      <c r="E10" s="947"/>
      <c r="F10" s="504"/>
      <c r="G10" s="504"/>
      <c r="H10" s="410"/>
      <c r="I10" s="415"/>
      <c r="J10" s="949"/>
      <c r="K10" s="408"/>
      <c r="M10" s="397" t="s">
        <v>940</v>
      </c>
    </row>
    <row r="11" spans="1:13" x14ac:dyDescent="0.2">
      <c r="A11" s="508">
        <v>3</v>
      </c>
      <c r="B11" s="410"/>
      <c r="C11" s="946"/>
      <c r="D11" s="946"/>
      <c r="E11" s="947"/>
      <c r="F11" s="504"/>
      <c r="G11" s="504"/>
      <c r="H11" s="410"/>
      <c r="I11" s="415"/>
      <c r="J11" s="949"/>
      <c r="K11" s="408"/>
    </row>
    <row r="12" spans="1:13" x14ac:dyDescent="0.2">
      <c r="A12" s="508">
        <v>4</v>
      </c>
      <c r="B12" s="410"/>
      <c r="C12" s="946"/>
      <c r="D12" s="946"/>
      <c r="E12" s="947"/>
      <c r="F12" s="504"/>
      <c r="G12" s="504"/>
      <c r="H12" s="410"/>
      <c r="I12" s="415"/>
      <c r="J12" s="949"/>
      <c r="K12" s="410"/>
    </row>
    <row r="13" spans="1:13" x14ac:dyDescent="0.2">
      <c r="A13" s="508">
        <v>5</v>
      </c>
      <c r="B13" s="410"/>
      <c r="C13" s="946"/>
      <c r="D13" s="946"/>
      <c r="E13" s="947"/>
      <c r="F13" s="504"/>
      <c r="G13" s="504"/>
      <c r="H13" s="410"/>
      <c r="I13" s="415"/>
      <c r="J13" s="949"/>
      <c r="K13" s="410"/>
    </row>
    <row r="14" spans="1:13" x14ac:dyDescent="0.2">
      <c r="A14" s="508">
        <v>6</v>
      </c>
      <c r="B14" s="410"/>
      <c r="C14" s="946"/>
      <c r="D14" s="946"/>
      <c r="E14" s="947"/>
      <c r="F14" s="504"/>
      <c r="G14" s="504"/>
      <c r="H14" s="410"/>
      <c r="I14" s="415"/>
      <c r="J14" s="949"/>
      <c r="K14" s="410"/>
    </row>
    <row r="15" spans="1:13" x14ac:dyDescent="0.2">
      <c r="A15" s="508">
        <v>7</v>
      </c>
      <c r="B15" s="410"/>
      <c r="C15" s="946"/>
      <c r="D15" s="946"/>
      <c r="E15" s="947"/>
      <c r="F15" s="504"/>
      <c r="G15" s="504"/>
      <c r="H15" s="410"/>
      <c r="I15" s="415"/>
      <c r="J15" s="949"/>
      <c r="K15" s="410"/>
    </row>
    <row r="16" spans="1:13" x14ac:dyDescent="0.2">
      <c r="A16" s="508">
        <v>8</v>
      </c>
      <c r="B16" s="410"/>
      <c r="C16" s="946"/>
      <c r="D16" s="946"/>
      <c r="E16" s="947"/>
      <c r="F16" s="504"/>
      <c r="G16" s="504"/>
      <c r="H16" s="410"/>
      <c r="I16" s="415"/>
      <c r="J16" s="949"/>
      <c r="K16" s="410"/>
    </row>
    <row r="17" spans="1:11" x14ac:dyDescent="0.2">
      <c r="A17" s="508">
        <v>9</v>
      </c>
      <c r="B17" s="410"/>
      <c r="C17" s="946"/>
      <c r="D17" s="946"/>
      <c r="E17" s="947"/>
      <c r="F17" s="504"/>
      <c r="G17" s="504"/>
      <c r="H17" s="410"/>
      <c r="I17" s="415"/>
      <c r="J17" s="949"/>
      <c r="K17" s="410"/>
    </row>
    <row r="18" spans="1:11" x14ac:dyDescent="0.2">
      <c r="A18" s="508">
        <v>10</v>
      </c>
      <c r="B18" s="501"/>
      <c r="C18" s="946"/>
      <c r="D18" s="946"/>
      <c r="E18" s="947"/>
      <c r="F18" s="504"/>
      <c r="G18" s="504"/>
      <c r="H18" s="410"/>
      <c r="I18" s="415"/>
      <c r="J18" s="949"/>
      <c r="K18" s="410"/>
    </row>
    <row r="19" spans="1:11" x14ac:dyDescent="0.2">
      <c r="A19" s="508">
        <v>11</v>
      </c>
      <c r="B19" s="410"/>
      <c r="C19" s="946"/>
      <c r="D19" s="946"/>
      <c r="E19" s="947"/>
      <c r="F19" s="504"/>
      <c r="G19" s="504"/>
      <c r="H19" s="410"/>
      <c r="I19" s="415"/>
      <c r="J19" s="949"/>
      <c r="K19" s="410"/>
    </row>
    <row r="20" spans="1:11" x14ac:dyDescent="0.2">
      <c r="A20" s="508">
        <v>12</v>
      </c>
      <c r="B20" s="501"/>
      <c r="C20" s="946"/>
      <c r="D20" s="946"/>
      <c r="E20" s="947"/>
      <c r="F20" s="504"/>
      <c r="G20" s="504"/>
      <c r="H20" s="410"/>
      <c r="I20" s="415"/>
      <c r="J20" s="949"/>
      <c r="K20" s="410"/>
    </row>
    <row r="21" spans="1:11" x14ac:dyDescent="0.2">
      <c r="A21" s="508">
        <v>13</v>
      </c>
      <c r="B21" s="410"/>
      <c r="C21" s="946"/>
      <c r="D21" s="946"/>
      <c r="E21" s="947"/>
      <c r="F21" s="504"/>
      <c r="G21" s="504"/>
      <c r="H21" s="410"/>
      <c r="I21" s="415"/>
      <c r="J21" s="949"/>
      <c r="K21" s="410"/>
    </row>
    <row r="22" spans="1:11" x14ac:dyDescent="0.2">
      <c r="A22" s="508">
        <v>14</v>
      </c>
      <c r="B22" s="501"/>
      <c r="C22" s="946"/>
      <c r="D22" s="946"/>
      <c r="E22" s="947"/>
      <c r="F22" s="504"/>
      <c r="G22" s="504"/>
      <c r="H22" s="410"/>
      <c r="I22" s="415"/>
      <c r="J22" s="949"/>
      <c r="K22" s="410"/>
    </row>
    <row r="23" spans="1:11" x14ac:dyDescent="0.2">
      <c r="A23" s="508">
        <v>15</v>
      </c>
      <c r="B23" s="410"/>
      <c r="C23" s="946"/>
      <c r="D23" s="946"/>
      <c r="E23" s="947"/>
      <c r="F23" s="504"/>
      <c r="G23" s="504"/>
      <c r="H23" s="410"/>
      <c r="I23" s="415"/>
      <c r="J23" s="949"/>
      <c r="K23" s="410"/>
    </row>
    <row r="24" spans="1:11" x14ac:dyDescent="0.2">
      <c r="A24" s="508">
        <v>16</v>
      </c>
      <c r="B24" s="501"/>
      <c r="C24" s="946"/>
      <c r="D24" s="946"/>
      <c r="E24" s="947"/>
      <c r="F24" s="504"/>
      <c r="G24" s="504"/>
      <c r="H24" s="410"/>
      <c r="I24" s="415"/>
      <c r="J24" s="949"/>
      <c r="K24" s="410"/>
    </row>
    <row r="25" spans="1:11" x14ac:dyDescent="0.2">
      <c r="A25" s="508">
        <v>17</v>
      </c>
      <c r="B25" s="410"/>
      <c r="C25" s="946"/>
      <c r="D25" s="946"/>
      <c r="E25" s="947"/>
      <c r="F25" s="504"/>
      <c r="G25" s="504"/>
      <c r="H25" s="410"/>
      <c r="I25" s="415"/>
      <c r="J25" s="949"/>
      <c r="K25" s="410"/>
    </row>
    <row r="26" spans="1:11" x14ac:dyDescent="0.2">
      <c r="A26" s="508">
        <v>18</v>
      </c>
      <c r="B26" s="501"/>
      <c r="C26" s="946"/>
      <c r="D26" s="946"/>
      <c r="E26" s="947"/>
      <c r="F26" s="504"/>
      <c r="G26" s="504"/>
      <c r="H26" s="410"/>
      <c r="I26" s="415"/>
      <c r="J26" s="949"/>
      <c r="K26" s="410"/>
    </row>
    <row r="27" spans="1:11" x14ac:dyDescent="0.2">
      <c r="A27" s="508">
        <v>19</v>
      </c>
      <c r="B27" s="410"/>
      <c r="C27" s="946"/>
      <c r="D27" s="946"/>
      <c r="E27" s="947"/>
      <c r="F27" s="504"/>
      <c r="G27" s="504"/>
      <c r="H27" s="410"/>
      <c r="I27" s="415"/>
      <c r="J27" s="949"/>
      <c r="K27" s="410"/>
    </row>
    <row r="28" spans="1:11" x14ac:dyDescent="0.2">
      <c r="A28" s="508">
        <v>20</v>
      </c>
      <c r="B28" s="501"/>
      <c r="C28" s="946"/>
      <c r="D28" s="946"/>
      <c r="E28" s="947"/>
      <c r="F28" s="504"/>
      <c r="G28" s="504"/>
      <c r="H28" s="410"/>
      <c r="I28" s="415"/>
      <c r="J28" s="949"/>
      <c r="K28" s="410"/>
    </row>
    <row r="29" spans="1:11" x14ac:dyDescent="0.2">
      <c r="A29" s="508">
        <v>21</v>
      </c>
      <c r="B29" s="501"/>
      <c r="C29" s="946"/>
      <c r="D29" s="946"/>
      <c r="E29" s="947"/>
      <c r="F29" s="504"/>
      <c r="G29" s="504"/>
      <c r="H29" s="410"/>
      <c r="I29" s="415"/>
      <c r="J29" s="949"/>
      <c r="K29" s="410"/>
    </row>
    <row r="30" spans="1:11" x14ac:dyDescent="0.2">
      <c r="A30" s="508">
        <v>22</v>
      </c>
      <c r="B30" s="410"/>
      <c r="C30" s="946"/>
      <c r="D30" s="946"/>
      <c r="E30" s="947"/>
      <c r="F30" s="504"/>
      <c r="G30" s="504"/>
      <c r="H30" s="410"/>
      <c r="I30" s="415"/>
      <c r="J30" s="949"/>
      <c r="K30" s="408"/>
    </row>
    <row r="31" spans="1:11" x14ac:dyDescent="0.2">
      <c r="A31" s="508">
        <v>23</v>
      </c>
      <c r="B31" s="410"/>
      <c r="C31" s="946"/>
      <c r="D31" s="946"/>
      <c r="E31" s="947"/>
      <c r="F31" s="504"/>
      <c r="G31" s="504"/>
      <c r="H31" s="410"/>
      <c r="I31" s="415"/>
      <c r="J31" s="949"/>
      <c r="K31" s="410"/>
    </row>
    <row r="32" spans="1:11" x14ac:dyDescent="0.2">
      <c r="A32" s="508">
        <v>24</v>
      </c>
      <c r="B32" s="410"/>
      <c r="C32" s="946"/>
      <c r="D32" s="946"/>
      <c r="E32" s="947"/>
      <c r="F32" s="504"/>
      <c r="G32" s="504"/>
      <c r="H32" s="410"/>
      <c r="I32" s="415"/>
      <c r="J32" s="949"/>
      <c r="K32" s="410"/>
    </row>
    <row r="33" spans="1:11" x14ac:dyDescent="0.2">
      <c r="A33" s="508">
        <v>25</v>
      </c>
      <c r="B33" s="410"/>
      <c r="C33" s="946"/>
      <c r="D33" s="946"/>
      <c r="E33" s="947"/>
      <c r="F33" s="504"/>
      <c r="G33" s="504"/>
      <c r="H33" s="410"/>
      <c r="I33" s="415"/>
      <c r="J33" s="949"/>
      <c r="K33" s="410"/>
    </row>
    <row r="34" spans="1:11" x14ac:dyDescent="0.2">
      <c r="A34" s="508">
        <v>26</v>
      </c>
      <c r="B34" s="410"/>
      <c r="C34" s="946"/>
      <c r="D34" s="946"/>
      <c r="E34" s="947"/>
      <c r="F34" s="504"/>
      <c r="G34" s="504"/>
      <c r="H34" s="410"/>
      <c r="I34" s="415"/>
      <c r="J34" s="949"/>
      <c r="K34" s="410"/>
    </row>
    <row r="35" spans="1:11" x14ac:dyDescent="0.2">
      <c r="A35" s="508">
        <v>27</v>
      </c>
      <c r="B35" s="410"/>
      <c r="C35" s="946"/>
      <c r="D35" s="946"/>
      <c r="E35" s="947"/>
      <c r="F35" s="504"/>
      <c r="G35" s="504"/>
      <c r="H35" s="410"/>
      <c r="I35" s="415"/>
      <c r="J35" s="949"/>
      <c r="K35" s="410"/>
    </row>
    <row r="36" spans="1:11" x14ac:dyDescent="0.2">
      <c r="A36" s="508">
        <v>28</v>
      </c>
      <c r="B36" s="501"/>
      <c r="C36" s="946"/>
      <c r="D36" s="946"/>
      <c r="E36" s="947"/>
      <c r="F36" s="504"/>
      <c r="G36" s="504"/>
      <c r="H36" s="410"/>
      <c r="I36" s="415"/>
      <c r="J36" s="949"/>
      <c r="K36" s="410"/>
    </row>
    <row r="37" spans="1:11" x14ac:dyDescent="0.2">
      <c r="A37" s="508">
        <v>29</v>
      </c>
      <c r="B37" s="410"/>
      <c r="C37" s="946"/>
      <c r="D37" s="946"/>
      <c r="E37" s="947"/>
      <c r="F37" s="504"/>
      <c r="G37" s="504"/>
      <c r="H37" s="410"/>
      <c r="I37" s="415"/>
      <c r="J37" s="949"/>
      <c r="K37" s="410"/>
    </row>
    <row r="38" spans="1:11" x14ac:dyDescent="0.2">
      <c r="A38" s="508">
        <v>30</v>
      </c>
      <c r="B38" s="501"/>
      <c r="C38" s="946"/>
      <c r="D38" s="946"/>
      <c r="E38" s="947"/>
      <c r="F38" s="504"/>
      <c r="G38" s="504"/>
      <c r="H38" s="410"/>
      <c r="I38" s="415"/>
      <c r="J38" s="949"/>
      <c r="K38" s="410"/>
    </row>
    <row r="39" spans="1:11" x14ac:dyDescent="0.2">
      <c r="A39" s="508">
        <v>31</v>
      </c>
      <c r="B39" s="410"/>
      <c r="C39" s="946"/>
      <c r="D39" s="946"/>
      <c r="E39" s="947"/>
      <c r="F39" s="504"/>
      <c r="G39" s="504"/>
      <c r="H39" s="410"/>
      <c r="I39" s="415"/>
      <c r="J39" s="949"/>
      <c r="K39" s="410"/>
    </row>
    <row r="40" spans="1:11" x14ac:dyDescent="0.2">
      <c r="A40" s="508">
        <v>32</v>
      </c>
      <c r="B40" s="501"/>
      <c r="C40" s="946"/>
      <c r="D40" s="946"/>
      <c r="E40" s="947"/>
      <c r="F40" s="504"/>
      <c r="G40" s="504"/>
      <c r="H40" s="410"/>
      <c r="I40" s="415"/>
      <c r="J40" s="949"/>
      <c r="K40" s="410"/>
    </row>
    <row r="41" spans="1:11" x14ac:dyDescent="0.2">
      <c r="A41" s="508">
        <v>33</v>
      </c>
      <c r="B41" s="410"/>
      <c r="C41" s="946"/>
      <c r="D41" s="946"/>
      <c r="E41" s="947"/>
      <c r="F41" s="504"/>
      <c r="G41" s="504"/>
      <c r="H41" s="410"/>
      <c r="I41" s="415"/>
      <c r="J41" s="949"/>
      <c r="K41" s="410"/>
    </row>
    <row r="42" spans="1:11" x14ac:dyDescent="0.2">
      <c r="A42" s="508">
        <v>34</v>
      </c>
      <c r="B42" s="501"/>
      <c r="C42" s="946"/>
      <c r="D42" s="946"/>
      <c r="E42" s="947"/>
      <c r="F42" s="504"/>
      <c r="G42" s="504"/>
      <c r="H42" s="410"/>
      <c r="I42" s="415"/>
      <c r="J42" s="949"/>
      <c r="K42" s="410"/>
    </row>
    <row r="43" spans="1:11" x14ac:dyDescent="0.2">
      <c r="A43" s="508">
        <v>35</v>
      </c>
      <c r="B43" s="410"/>
      <c r="C43" s="946"/>
      <c r="D43" s="946"/>
      <c r="E43" s="947"/>
      <c r="F43" s="504"/>
      <c r="G43" s="504"/>
      <c r="H43" s="410"/>
      <c r="I43" s="415"/>
      <c r="J43" s="949"/>
      <c r="K43" s="410"/>
    </row>
    <row r="44" spans="1:11" x14ac:dyDescent="0.2">
      <c r="A44" s="508">
        <v>36</v>
      </c>
      <c r="B44" s="501"/>
      <c r="C44" s="946"/>
      <c r="D44" s="946"/>
      <c r="E44" s="947"/>
      <c r="F44" s="504"/>
      <c r="G44" s="504"/>
      <c r="H44" s="410"/>
      <c r="I44" s="415"/>
      <c r="J44" s="949"/>
      <c r="K44" s="410"/>
    </row>
    <row r="45" spans="1:11" x14ac:dyDescent="0.2">
      <c r="A45" s="508">
        <v>37</v>
      </c>
      <c r="B45" s="410"/>
      <c r="C45" s="946"/>
      <c r="D45" s="946"/>
      <c r="E45" s="947"/>
      <c r="F45" s="504"/>
      <c r="G45" s="504"/>
      <c r="H45" s="410"/>
      <c r="I45" s="415"/>
      <c r="J45" s="949"/>
      <c r="K45" s="410"/>
    </row>
    <row r="46" spans="1:11" x14ac:dyDescent="0.2">
      <c r="A46" s="508">
        <v>38</v>
      </c>
      <c r="B46" s="501"/>
      <c r="C46" s="946"/>
      <c r="D46" s="946"/>
      <c r="E46" s="947"/>
      <c r="F46" s="504"/>
      <c r="G46" s="504"/>
      <c r="H46" s="410"/>
      <c r="I46" s="415"/>
      <c r="J46" s="949"/>
      <c r="K46" s="410"/>
    </row>
    <row r="47" spans="1:11" x14ac:dyDescent="0.2">
      <c r="A47" s="508">
        <v>39</v>
      </c>
      <c r="B47" s="501"/>
      <c r="C47" s="946"/>
      <c r="D47" s="946"/>
      <c r="E47" s="947"/>
      <c r="F47" s="504"/>
      <c r="G47" s="504"/>
      <c r="H47" s="410"/>
      <c r="I47" s="415"/>
      <c r="J47" s="949"/>
      <c r="K47" s="410"/>
    </row>
    <row r="48" spans="1:11" ht="13.5" thickBot="1" x14ac:dyDescent="0.25">
      <c r="A48" s="508">
        <v>40</v>
      </c>
      <c r="B48" s="518"/>
      <c r="C48" s="948"/>
      <c r="D48" s="948"/>
      <c r="E48" s="948"/>
      <c r="F48" s="505"/>
      <c r="G48" s="505"/>
      <c r="H48" s="502"/>
      <c r="I48" s="507"/>
      <c r="J48" s="950"/>
      <c r="K48" s="502"/>
    </row>
    <row r="49" spans="1:11" s="500" customFormat="1" ht="26.25" customHeight="1" thickTop="1" x14ac:dyDescent="0.2">
      <c r="A49" s="498"/>
      <c r="B49" s="498" t="s">
        <v>597</v>
      </c>
      <c r="C49" s="498"/>
      <c r="D49" s="498"/>
      <c r="E49" s="498"/>
      <c r="F49" s="499">
        <f>SUM(F9:F48)</f>
        <v>0</v>
      </c>
      <c r="G49" s="499">
        <f>SUM(G9:G48)</f>
        <v>0</v>
      </c>
      <c r="H49" s="498"/>
      <c r="I49" s="506">
        <f>SUM(I9:I48)</f>
        <v>0</v>
      </c>
      <c r="J49" s="498"/>
      <c r="K49" s="498"/>
    </row>
    <row r="50" spans="1:11" ht="13.5" x14ac:dyDescent="0.25">
      <c r="A50" s="399"/>
      <c r="B50" s="400"/>
      <c r="C50" s="396"/>
      <c r="D50" s="396"/>
      <c r="E50" s="396"/>
      <c r="F50" s="401"/>
      <c r="G50" s="401"/>
      <c r="H50" s="401"/>
      <c r="I50" s="401"/>
      <c r="J50" s="401"/>
    </row>
    <row r="51" spans="1:11" x14ac:dyDescent="0.2">
      <c r="A51" s="394"/>
      <c r="B51" s="394" t="s">
        <v>598</v>
      </c>
      <c r="C51" s="394"/>
      <c r="D51" s="394"/>
      <c r="E51" s="394"/>
      <c r="F51" s="394"/>
      <c r="G51" s="394"/>
      <c r="H51" s="394"/>
      <c r="I51" s="394"/>
      <c r="J51" s="394"/>
    </row>
    <row r="52" spans="1:11" x14ac:dyDescent="0.2">
      <c r="A52" s="394"/>
      <c r="B52" s="404"/>
      <c r="C52" s="404"/>
      <c r="D52" s="404"/>
      <c r="E52" s="404"/>
      <c r="F52" s="404"/>
      <c r="G52" s="404"/>
      <c r="H52" s="404"/>
      <c r="I52" s="404"/>
      <c r="J52" s="404"/>
      <c r="K52" s="412"/>
    </row>
    <row r="53" spans="1:11" x14ac:dyDescent="0.2">
      <c r="A53" s="394"/>
      <c r="B53" s="404"/>
      <c r="C53" s="404"/>
      <c r="D53" s="404"/>
      <c r="E53" s="404"/>
      <c r="F53" s="404"/>
      <c r="G53" s="404"/>
      <c r="H53" s="404"/>
      <c r="I53" s="404"/>
      <c r="J53" s="404"/>
      <c r="K53" s="412"/>
    </row>
    <row r="54" spans="1:11" x14ac:dyDescent="0.2">
      <c r="A54" s="394"/>
      <c r="B54" s="404"/>
      <c r="C54" s="404"/>
      <c r="D54" s="404"/>
      <c r="E54" s="404"/>
      <c r="F54" s="404"/>
      <c r="G54" s="404"/>
      <c r="H54" s="404"/>
      <c r="I54" s="404"/>
      <c r="J54" s="404"/>
      <c r="K54" s="412"/>
    </row>
    <row r="55" spans="1:11" x14ac:dyDescent="0.2">
      <c r="A55" s="394"/>
      <c r="B55" s="404"/>
      <c r="C55" s="404"/>
      <c r="D55" s="404"/>
      <c r="E55" s="404"/>
      <c r="F55" s="404"/>
      <c r="G55" s="404"/>
      <c r="H55" s="404"/>
      <c r="I55" s="404"/>
      <c r="J55" s="404"/>
      <c r="K55" s="412"/>
    </row>
    <row r="56" spans="1:11" x14ac:dyDescent="0.2">
      <c r="A56" s="394"/>
      <c r="B56" s="404"/>
      <c r="C56" s="404"/>
      <c r="D56" s="404"/>
      <c r="E56" s="404"/>
      <c r="F56" s="404"/>
      <c r="G56" s="404"/>
      <c r="H56" s="404"/>
      <c r="I56" s="404"/>
      <c r="J56" s="404"/>
      <c r="K56" s="412"/>
    </row>
    <row r="57" spans="1:11" x14ac:dyDescent="0.2">
      <c r="A57" s="394"/>
      <c r="B57" s="404"/>
      <c r="C57" s="404"/>
      <c r="D57" s="404"/>
      <c r="E57" s="404"/>
      <c r="F57" s="404"/>
      <c r="G57" s="404"/>
      <c r="H57" s="404"/>
      <c r="I57" s="404"/>
      <c r="J57" s="404"/>
      <c r="K57" s="412"/>
    </row>
    <row r="58" spans="1:11" x14ac:dyDescent="0.2">
      <c r="A58" s="394"/>
      <c r="B58" s="404"/>
      <c r="C58" s="404"/>
      <c r="D58" s="404"/>
      <c r="E58" s="404"/>
      <c r="F58" s="404"/>
      <c r="G58" s="404"/>
      <c r="H58" s="404"/>
      <c r="I58" s="404"/>
      <c r="J58" s="404"/>
      <c r="K58" s="412"/>
    </row>
    <row r="59" spans="1:11" x14ac:dyDescent="0.2">
      <c r="A59" s="394"/>
      <c r="B59" s="404"/>
      <c r="C59" s="404"/>
      <c r="D59" s="404"/>
      <c r="E59" s="404"/>
      <c r="F59" s="404"/>
      <c r="G59" s="404"/>
      <c r="H59" s="404"/>
      <c r="I59" s="404"/>
      <c r="J59" s="404"/>
      <c r="K59" s="412"/>
    </row>
    <row r="60" spans="1:11" x14ac:dyDescent="0.2">
      <c r="A60" s="394"/>
      <c r="B60" s="404"/>
      <c r="C60" s="404"/>
      <c r="D60" s="404"/>
      <c r="E60" s="404"/>
      <c r="F60" s="404"/>
      <c r="G60" s="404"/>
      <c r="H60" s="404"/>
      <c r="I60" s="404"/>
      <c r="J60" s="404"/>
      <c r="K60" s="412"/>
    </row>
    <row r="61" spans="1:11" x14ac:dyDescent="0.2">
      <c r="A61" s="394"/>
      <c r="B61" s="404"/>
      <c r="C61" s="404"/>
      <c r="D61" s="404"/>
      <c r="E61" s="404"/>
      <c r="F61" s="404"/>
      <c r="G61" s="404"/>
      <c r="H61" s="404"/>
      <c r="I61" s="404"/>
      <c r="J61" s="404"/>
      <c r="K61" s="412"/>
    </row>
    <row r="62" spans="1:11" x14ac:dyDescent="0.2">
      <c r="A62" s="394"/>
      <c r="B62" s="394"/>
      <c r="C62" s="394"/>
      <c r="D62" s="394"/>
      <c r="E62" s="394"/>
      <c r="F62" s="394"/>
      <c r="G62" s="402"/>
      <c r="H62" s="402"/>
      <c r="I62" s="402"/>
      <c r="J62" s="402"/>
    </row>
    <row r="63" spans="1:11" x14ac:dyDescent="0.2">
      <c r="A63" s="394"/>
      <c r="B63" s="394"/>
      <c r="C63" s="394"/>
      <c r="D63" s="394"/>
      <c r="E63" s="394"/>
      <c r="F63" s="394"/>
      <c r="G63" s="414"/>
      <c r="H63" s="414"/>
      <c r="I63" s="414"/>
      <c r="J63" s="414"/>
    </row>
    <row r="65" spans="11:11" x14ac:dyDescent="0.2">
      <c r="K65" s="403" t="s">
        <v>620</v>
      </c>
    </row>
    <row r="66" spans="11:11" x14ac:dyDescent="0.2">
      <c r="K66" s="402" t="s">
        <v>622</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topLeftCell="A31" colorId="38" zoomScaleNormal="100" zoomScaleSheetLayoutView="100" workbookViewId="0">
      <selection activeCell="A48" sqref="A48"/>
    </sheetView>
  </sheetViews>
  <sheetFormatPr defaultColWidth="9.140625" defaultRowHeight="12.75" x14ac:dyDescent="0.2"/>
  <cols>
    <col min="1" max="1" width="9.140625" style="204"/>
    <col min="2" max="8" width="9.140625" style="14"/>
    <col min="9" max="9" width="3.7109375" style="14" customWidth="1"/>
    <col min="10" max="10" width="9.140625" style="14"/>
    <col min="11" max="11" width="3.7109375" style="14" customWidth="1"/>
    <col min="12" max="12" width="9.140625" style="14"/>
    <col min="13" max="13" width="3.7109375" style="14" customWidth="1"/>
    <col min="14" max="16384" width="9.140625" style="14"/>
  </cols>
  <sheetData>
    <row r="1" spans="1:13" x14ac:dyDescent="0.2">
      <c r="A1" s="198" t="s">
        <v>368</v>
      </c>
      <c r="I1" s="1046" t="s">
        <v>656</v>
      </c>
      <c r="J1" s="1047"/>
      <c r="K1" s="1047"/>
      <c r="L1" s="1047"/>
      <c r="M1" s="1048"/>
    </row>
    <row r="2" spans="1:13" x14ac:dyDescent="0.2">
      <c r="A2" s="198" t="s">
        <v>657</v>
      </c>
      <c r="I2" s="1049"/>
      <c r="J2" s="1050"/>
      <c r="K2" s="1050"/>
      <c r="L2" s="1050"/>
      <c r="M2" s="1051"/>
    </row>
    <row r="3" spans="1:13" x14ac:dyDescent="0.2">
      <c r="A3" s="199"/>
      <c r="I3" s="1052" t="s">
        <v>658</v>
      </c>
      <c r="J3" s="1053"/>
      <c r="K3" s="200"/>
      <c r="L3" s="1054">
        <v>0</v>
      </c>
      <c r="M3" s="1055"/>
    </row>
    <row r="4" spans="1:13" x14ac:dyDescent="0.2">
      <c r="A4" s="198" t="s">
        <v>659</v>
      </c>
      <c r="I4" s="1052" t="s">
        <v>660</v>
      </c>
      <c r="J4" s="1053"/>
      <c r="K4" s="200"/>
      <c r="L4" s="1056">
        <v>0</v>
      </c>
      <c r="M4" s="1057"/>
    </row>
    <row r="5" spans="1:13" x14ac:dyDescent="0.2">
      <c r="A5" s="198" t="s">
        <v>661</v>
      </c>
      <c r="I5" s="1052" t="s">
        <v>662</v>
      </c>
      <c r="J5" s="1053"/>
      <c r="K5" s="200"/>
      <c r="L5" s="1056">
        <v>0</v>
      </c>
      <c r="M5" s="1057"/>
    </row>
    <row r="6" spans="1:13" x14ac:dyDescent="0.2">
      <c r="A6" s="199"/>
      <c r="I6" s="1052" t="s">
        <v>663</v>
      </c>
      <c r="J6" s="1053"/>
      <c r="K6" s="200"/>
      <c r="L6" s="1056">
        <v>0</v>
      </c>
      <c r="M6" s="1057"/>
    </row>
    <row r="7" spans="1:13" x14ac:dyDescent="0.2">
      <c r="A7" s="198" t="s">
        <v>369</v>
      </c>
      <c r="B7" s="1067"/>
      <c r="C7" s="1067"/>
      <c r="D7" s="1067"/>
      <c r="E7" s="1067"/>
      <c r="F7" s="1067"/>
      <c r="G7" s="1067"/>
      <c r="I7" s="1068"/>
      <c r="J7" s="1069"/>
      <c r="K7" s="200"/>
      <c r="L7" s="1070"/>
      <c r="M7" s="1071"/>
    </row>
    <row r="8" spans="1:13" x14ac:dyDescent="0.2">
      <c r="A8" s="199"/>
      <c r="I8" s="1049"/>
      <c r="J8" s="1050"/>
      <c r="K8" s="1050"/>
      <c r="L8" s="1050"/>
      <c r="M8" s="1051"/>
    </row>
    <row r="9" spans="1:13" x14ac:dyDescent="0.2">
      <c r="A9" s="198" t="s">
        <v>664</v>
      </c>
      <c r="C9" s="1067"/>
      <c r="D9" s="1067"/>
      <c r="E9" s="1067"/>
      <c r="F9" s="1067"/>
      <c r="G9" s="1067"/>
      <c r="I9" s="201" t="s">
        <v>119</v>
      </c>
      <c r="J9" s="202"/>
      <c r="K9" s="202"/>
      <c r="L9" s="1072">
        <f>SUM(L3:L6)</f>
        <v>0</v>
      </c>
      <c r="M9" s="1073"/>
    </row>
    <row r="10" spans="1:13" x14ac:dyDescent="0.2">
      <c r="A10" s="199"/>
      <c r="I10" s="200"/>
      <c r="J10" s="200"/>
      <c r="K10" s="200"/>
      <c r="L10" s="200"/>
      <c r="M10" s="200"/>
    </row>
    <row r="11" spans="1:13" x14ac:dyDescent="0.2">
      <c r="A11" s="198" t="s">
        <v>665</v>
      </c>
      <c r="B11" s="1074"/>
      <c r="C11" s="1074"/>
      <c r="D11" s="1074"/>
    </row>
    <row r="13" spans="1:13" x14ac:dyDescent="0.2">
      <c r="A13" s="12" t="s">
        <v>666</v>
      </c>
      <c r="I13" s="203" t="s">
        <v>667</v>
      </c>
      <c r="K13" s="203" t="s">
        <v>668</v>
      </c>
      <c r="M13" s="203" t="s">
        <v>669</v>
      </c>
    </row>
    <row r="14" spans="1:13" x14ac:dyDescent="0.2">
      <c r="A14" s="199"/>
    </row>
    <row r="15" spans="1:13" x14ac:dyDescent="0.2">
      <c r="A15" s="14" t="s">
        <v>670</v>
      </c>
    </row>
    <row r="16" spans="1:13" x14ac:dyDescent="0.2">
      <c r="A16" s="199"/>
    </row>
    <row r="17" spans="1:2" x14ac:dyDescent="0.2">
      <c r="A17" s="199" t="s">
        <v>671</v>
      </c>
    </row>
    <row r="18" spans="1:2" x14ac:dyDescent="0.2">
      <c r="A18" s="199"/>
      <c r="B18" s="14" t="s">
        <v>672</v>
      </c>
    </row>
    <row r="19" spans="1:2" x14ac:dyDescent="0.2">
      <c r="A19" s="199"/>
      <c r="B19" s="199" t="s">
        <v>673</v>
      </c>
    </row>
    <row r="20" spans="1:2" x14ac:dyDescent="0.2">
      <c r="A20" s="199"/>
    </row>
    <row r="21" spans="1:2" x14ac:dyDescent="0.2">
      <c r="A21" s="199" t="s">
        <v>674</v>
      </c>
    </row>
    <row r="22" spans="1:2" x14ac:dyDescent="0.2">
      <c r="A22" s="199" t="s">
        <v>675</v>
      </c>
    </row>
    <row r="23" spans="1:2" x14ac:dyDescent="0.2">
      <c r="A23" s="199"/>
    </row>
    <row r="24" spans="1:2" x14ac:dyDescent="0.2">
      <c r="A24" s="199" t="s">
        <v>676</v>
      </c>
    </row>
    <row r="25" spans="1:2" x14ac:dyDescent="0.2">
      <c r="A25" s="199" t="s">
        <v>677</v>
      </c>
    </row>
    <row r="26" spans="1:2" x14ac:dyDescent="0.2">
      <c r="A26" s="199"/>
    </row>
    <row r="27" spans="1:2" x14ac:dyDescent="0.2">
      <c r="A27" s="199" t="s">
        <v>678</v>
      </c>
    </row>
    <row r="28" spans="1:2" x14ac:dyDescent="0.2">
      <c r="A28" s="199" t="s">
        <v>679</v>
      </c>
    </row>
    <row r="29" spans="1:2" x14ac:dyDescent="0.2">
      <c r="A29" s="199"/>
    </row>
    <row r="30" spans="1:2" x14ac:dyDescent="0.2">
      <c r="A30" s="199" t="s">
        <v>680</v>
      </c>
    </row>
    <row r="31" spans="1:2" x14ac:dyDescent="0.2">
      <c r="A31" s="199" t="s">
        <v>681</v>
      </c>
    </row>
    <row r="32" spans="1:2" x14ac:dyDescent="0.2">
      <c r="A32" s="199"/>
    </row>
    <row r="33" spans="1:13" x14ac:dyDescent="0.2">
      <c r="A33" s="199" t="s">
        <v>682</v>
      </c>
    </row>
    <row r="34" spans="1:13" x14ac:dyDescent="0.2">
      <c r="A34" s="199" t="s">
        <v>683</v>
      </c>
    </row>
    <row r="35" spans="1:13" x14ac:dyDescent="0.2">
      <c r="A35" s="198"/>
    </row>
    <row r="36" spans="1:13" x14ac:dyDescent="0.2">
      <c r="A36" s="199" t="s">
        <v>684</v>
      </c>
    </row>
    <row r="37" spans="1:13" x14ac:dyDescent="0.2">
      <c r="A37" s="198" t="s">
        <v>685</v>
      </c>
      <c r="F37" s="12"/>
    </row>
    <row r="39" spans="1:13" x14ac:dyDescent="0.2">
      <c r="A39" s="199" t="s">
        <v>686</v>
      </c>
    </row>
    <row r="40" spans="1:13" x14ac:dyDescent="0.2">
      <c r="A40" s="199"/>
    </row>
    <row r="41" spans="1:13" x14ac:dyDescent="0.2">
      <c r="A41" s="199" t="s">
        <v>687</v>
      </c>
    </row>
    <row r="42" spans="1:13" x14ac:dyDescent="0.2">
      <c r="A42" s="1058"/>
      <c r="B42" s="1059"/>
      <c r="C42" s="1059"/>
      <c r="D42" s="1059"/>
      <c r="E42" s="1059"/>
      <c r="F42" s="1059"/>
      <c r="G42" s="1059"/>
      <c r="H42" s="1059"/>
      <c r="I42" s="1059"/>
      <c r="J42" s="1059"/>
      <c r="K42" s="1059"/>
      <c r="L42" s="1059"/>
      <c r="M42" s="1060"/>
    </row>
    <row r="43" spans="1:13" x14ac:dyDescent="0.2">
      <c r="A43" s="1061"/>
      <c r="B43" s="1062"/>
      <c r="C43" s="1062"/>
      <c r="D43" s="1062"/>
      <c r="E43" s="1062"/>
      <c r="F43" s="1062"/>
      <c r="G43" s="1062"/>
      <c r="H43" s="1062"/>
      <c r="I43" s="1062"/>
      <c r="J43" s="1062"/>
      <c r="K43" s="1062"/>
      <c r="L43" s="1062"/>
      <c r="M43" s="1063"/>
    </row>
    <row r="44" spans="1:13" x14ac:dyDescent="0.2">
      <c r="A44" s="1064"/>
      <c r="B44" s="1065"/>
      <c r="C44" s="1065"/>
      <c r="D44" s="1065"/>
      <c r="E44" s="1065"/>
      <c r="F44" s="1065"/>
      <c r="G44" s="1065"/>
      <c r="H44" s="1065"/>
      <c r="I44" s="1065"/>
      <c r="J44" s="1065"/>
      <c r="K44" s="1065"/>
      <c r="L44" s="1065"/>
      <c r="M44" s="1066"/>
    </row>
    <row r="45" spans="1:13" x14ac:dyDescent="0.2">
      <c r="A45" s="199"/>
    </row>
    <row r="46" spans="1:13" x14ac:dyDescent="0.2">
      <c r="A46" s="198" t="s">
        <v>688</v>
      </c>
      <c r="I46" s="203" t="s">
        <v>667</v>
      </c>
      <c r="K46" s="203" t="s">
        <v>668</v>
      </c>
      <c r="M46" s="203" t="s">
        <v>669</v>
      </c>
    </row>
    <row r="47" spans="1:13" x14ac:dyDescent="0.2">
      <c r="A47" s="199"/>
    </row>
    <row r="48" spans="1:13" x14ac:dyDescent="0.2">
      <c r="A48" s="199" t="s">
        <v>689</v>
      </c>
    </row>
    <row r="49" spans="1:13" x14ac:dyDescent="0.2">
      <c r="A49" s="199" t="s">
        <v>690</v>
      </c>
    </row>
    <row r="50" spans="1:13" x14ac:dyDescent="0.2">
      <c r="A50" s="199"/>
    </row>
    <row r="51" spans="1:13" x14ac:dyDescent="0.2">
      <c r="A51" s="199" t="s">
        <v>691</v>
      </c>
    </row>
    <row r="52" spans="1:13" x14ac:dyDescent="0.2">
      <c r="A52" s="199"/>
    </row>
    <row r="53" spans="1:13" x14ac:dyDescent="0.2">
      <c r="A53" s="199" t="s">
        <v>692</v>
      </c>
    </row>
    <row r="54" spans="1:13" x14ac:dyDescent="0.2">
      <c r="A54" s="199"/>
    </row>
    <row r="55" spans="1:13" x14ac:dyDescent="0.2">
      <c r="A55" s="199" t="s">
        <v>693</v>
      </c>
    </row>
    <row r="56" spans="1:13" x14ac:dyDescent="0.2">
      <c r="A56" s="199"/>
    </row>
    <row r="57" spans="1:13" x14ac:dyDescent="0.2">
      <c r="A57" s="199" t="s">
        <v>687</v>
      </c>
    </row>
    <row r="58" spans="1:13" x14ac:dyDescent="0.2">
      <c r="A58" s="1058"/>
      <c r="B58" s="1059"/>
      <c r="C58" s="1059"/>
      <c r="D58" s="1059"/>
      <c r="E58" s="1059"/>
      <c r="F58" s="1059"/>
      <c r="G58" s="1059"/>
      <c r="H58" s="1059"/>
      <c r="I58" s="1059"/>
      <c r="J58" s="1059"/>
      <c r="K58" s="1059"/>
      <c r="L58" s="1059"/>
      <c r="M58" s="1060"/>
    </row>
    <row r="59" spans="1:13" x14ac:dyDescent="0.2">
      <c r="A59" s="1061"/>
      <c r="B59" s="1062"/>
      <c r="C59" s="1062"/>
      <c r="D59" s="1062"/>
      <c r="E59" s="1062"/>
      <c r="F59" s="1062"/>
      <c r="G59" s="1062"/>
      <c r="H59" s="1062"/>
      <c r="I59" s="1062"/>
      <c r="J59" s="1062"/>
      <c r="K59" s="1062"/>
      <c r="L59" s="1062"/>
      <c r="M59" s="1063"/>
    </row>
    <row r="60" spans="1:13" x14ac:dyDescent="0.2">
      <c r="A60" s="1064"/>
      <c r="B60" s="1065"/>
      <c r="C60" s="1065"/>
      <c r="D60" s="1065"/>
      <c r="E60" s="1065"/>
      <c r="F60" s="1065"/>
      <c r="G60" s="1065"/>
      <c r="H60" s="1065"/>
      <c r="I60" s="1065"/>
      <c r="J60" s="1065"/>
      <c r="K60" s="1065"/>
      <c r="L60" s="1065"/>
      <c r="M60" s="1066"/>
    </row>
    <row r="61" spans="1:13" x14ac:dyDescent="0.2">
      <c r="A61" s="199"/>
    </row>
    <row r="62" spans="1:13" x14ac:dyDescent="0.2">
      <c r="A62" s="12" t="s">
        <v>694</v>
      </c>
    </row>
    <row r="63" spans="1:13" x14ac:dyDescent="0.2">
      <c r="A63" s="198" t="s">
        <v>695</v>
      </c>
      <c r="I63" s="203" t="s">
        <v>667</v>
      </c>
      <c r="K63" s="203" t="s">
        <v>668</v>
      </c>
      <c r="M63" s="203" t="s">
        <v>669</v>
      </c>
    </row>
    <row r="64" spans="1:13" x14ac:dyDescent="0.2">
      <c r="A64" s="198"/>
      <c r="I64" s="203"/>
      <c r="K64" s="203"/>
      <c r="M64" s="203"/>
    </row>
    <row r="65" spans="1:2" x14ac:dyDescent="0.2">
      <c r="A65" s="199" t="s">
        <v>696</v>
      </c>
    </row>
    <row r="66" spans="1:2" x14ac:dyDescent="0.2">
      <c r="A66" s="199" t="s">
        <v>697</v>
      </c>
    </row>
    <row r="67" spans="1:2" x14ac:dyDescent="0.2">
      <c r="A67" s="14"/>
    </row>
    <row r="68" spans="1:2" x14ac:dyDescent="0.2">
      <c r="A68" s="199" t="s">
        <v>698</v>
      </c>
    </row>
    <row r="69" spans="1:2" x14ac:dyDescent="0.2">
      <c r="A69" s="199"/>
    </row>
    <row r="70" spans="1:2" x14ac:dyDescent="0.2">
      <c r="A70" s="199" t="s">
        <v>699</v>
      </c>
    </row>
    <row r="71" spans="1:2" x14ac:dyDescent="0.2">
      <c r="A71" s="199"/>
    </row>
    <row r="72" spans="1:2" x14ac:dyDescent="0.2">
      <c r="A72" s="199" t="s">
        <v>700</v>
      </c>
    </row>
    <row r="73" spans="1:2" x14ac:dyDescent="0.2">
      <c r="A73" s="199" t="s">
        <v>701</v>
      </c>
    </row>
    <row r="74" spans="1:2" x14ac:dyDescent="0.2">
      <c r="A74" s="199"/>
    </row>
    <row r="75" spans="1:2" x14ac:dyDescent="0.2">
      <c r="A75" s="199" t="s">
        <v>702</v>
      </c>
    </row>
    <row r="76" spans="1:2" x14ac:dyDescent="0.2">
      <c r="A76" s="199"/>
    </row>
    <row r="77" spans="1:2" x14ac:dyDescent="0.2">
      <c r="A77" s="199"/>
      <c r="B77" s="14" t="s">
        <v>703</v>
      </c>
    </row>
    <row r="78" spans="1:2" x14ac:dyDescent="0.2">
      <c r="A78" s="199"/>
    </row>
    <row r="79" spans="1:2" x14ac:dyDescent="0.2">
      <c r="A79" s="199" t="s">
        <v>704</v>
      </c>
    </row>
    <row r="80" spans="1:2" x14ac:dyDescent="0.2">
      <c r="A80" s="199"/>
    </row>
    <row r="81" spans="1:3" x14ac:dyDescent="0.2">
      <c r="A81" s="199"/>
      <c r="B81" s="14" t="s">
        <v>705</v>
      </c>
    </row>
    <row r="82" spans="1:3" x14ac:dyDescent="0.2">
      <c r="A82" s="199"/>
    </row>
    <row r="83" spans="1:3" x14ac:dyDescent="0.2">
      <c r="A83" s="199" t="s">
        <v>706</v>
      </c>
    </row>
    <row r="84" spans="1:3" x14ac:dyDescent="0.2">
      <c r="A84" s="199"/>
    </row>
    <row r="85" spans="1:3" x14ac:dyDescent="0.2">
      <c r="A85" s="199" t="s">
        <v>707</v>
      </c>
    </row>
    <row r="86" spans="1:3" x14ac:dyDescent="0.2">
      <c r="A86" s="199"/>
    </row>
    <row r="87" spans="1:3" x14ac:dyDescent="0.2">
      <c r="A87" s="199"/>
      <c r="B87" s="14" t="s">
        <v>708</v>
      </c>
    </row>
    <row r="88" spans="1:3" x14ac:dyDescent="0.2">
      <c r="A88" s="199"/>
      <c r="B88" s="14" t="s">
        <v>709</v>
      </c>
    </row>
    <row r="89" spans="1:3" x14ac:dyDescent="0.2">
      <c r="A89" s="199"/>
    </row>
    <row r="90" spans="1:3" x14ac:dyDescent="0.2">
      <c r="A90" s="199"/>
      <c r="B90" s="14" t="s">
        <v>710</v>
      </c>
    </row>
    <row r="91" spans="1:3" x14ac:dyDescent="0.2">
      <c r="A91" s="199"/>
    </row>
    <row r="92" spans="1:3" x14ac:dyDescent="0.2">
      <c r="A92" s="199" t="s">
        <v>711</v>
      </c>
    </row>
    <row r="93" spans="1:3" x14ac:dyDescent="0.2">
      <c r="A93" s="199"/>
    </row>
    <row r="94" spans="1:3" x14ac:dyDescent="0.2">
      <c r="A94" s="199"/>
      <c r="B94" s="14" t="s">
        <v>712</v>
      </c>
    </row>
    <row r="95" spans="1:3" x14ac:dyDescent="0.2">
      <c r="A95" s="199"/>
    </row>
    <row r="96" spans="1:3" x14ac:dyDescent="0.2">
      <c r="A96" s="199"/>
      <c r="C96" s="14" t="s">
        <v>713</v>
      </c>
    </row>
    <row r="97" spans="1:13" x14ac:dyDescent="0.2">
      <c r="A97" s="199"/>
    </row>
    <row r="98" spans="1:13" x14ac:dyDescent="0.2">
      <c r="A98" s="199"/>
      <c r="C98" s="14" t="s">
        <v>714</v>
      </c>
    </row>
    <row r="99" spans="1:13" x14ac:dyDescent="0.2">
      <c r="A99" s="199"/>
    </row>
    <row r="100" spans="1:13" x14ac:dyDescent="0.2">
      <c r="A100" s="199" t="s">
        <v>715</v>
      </c>
    </row>
    <row r="101" spans="1:13" x14ac:dyDescent="0.2">
      <c r="A101" s="199"/>
    </row>
    <row r="102" spans="1:13" x14ac:dyDescent="0.2">
      <c r="A102" s="199"/>
      <c r="B102" s="14" t="s">
        <v>716</v>
      </c>
    </row>
    <row r="103" spans="1:13" x14ac:dyDescent="0.2">
      <c r="A103" s="199"/>
    </row>
    <row r="104" spans="1:13" x14ac:dyDescent="0.2">
      <c r="A104" s="199" t="s">
        <v>717</v>
      </c>
    </row>
    <row r="105" spans="1:13" x14ac:dyDescent="0.2">
      <c r="A105" s="199"/>
    </row>
    <row r="106" spans="1:13" x14ac:dyDescent="0.2">
      <c r="A106" s="199" t="s">
        <v>718</v>
      </c>
    </row>
    <row r="107" spans="1:13" x14ac:dyDescent="0.2">
      <c r="A107" s="199"/>
    </row>
    <row r="108" spans="1:13" x14ac:dyDescent="0.2">
      <c r="A108" s="199" t="s">
        <v>687</v>
      </c>
    </row>
    <row r="109" spans="1:13" x14ac:dyDescent="0.2">
      <c r="A109" s="1058"/>
      <c r="B109" s="1059"/>
      <c r="C109" s="1059"/>
      <c r="D109" s="1059"/>
      <c r="E109" s="1059"/>
      <c r="F109" s="1059"/>
      <c r="G109" s="1059"/>
      <c r="H109" s="1059"/>
      <c r="I109" s="1059"/>
      <c r="J109" s="1059"/>
      <c r="K109" s="1059"/>
      <c r="L109" s="1059"/>
      <c r="M109" s="1060"/>
    </row>
    <row r="110" spans="1:13" x14ac:dyDescent="0.2">
      <c r="A110" s="1061"/>
      <c r="B110" s="1062"/>
      <c r="C110" s="1062"/>
      <c r="D110" s="1062"/>
      <c r="E110" s="1062"/>
      <c r="F110" s="1062"/>
      <c r="G110" s="1062"/>
      <c r="H110" s="1062"/>
      <c r="I110" s="1062"/>
      <c r="J110" s="1062"/>
      <c r="K110" s="1062"/>
      <c r="L110" s="1062"/>
      <c r="M110" s="1063"/>
    </row>
    <row r="111" spans="1:13" x14ac:dyDescent="0.2">
      <c r="A111" s="1064"/>
      <c r="B111" s="1065"/>
      <c r="C111" s="1065"/>
      <c r="D111" s="1065"/>
      <c r="E111" s="1065"/>
      <c r="F111" s="1065"/>
      <c r="G111" s="1065"/>
      <c r="H111" s="1065"/>
      <c r="I111" s="1065"/>
      <c r="J111" s="1065"/>
      <c r="K111" s="1065"/>
      <c r="L111" s="1065"/>
      <c r="M111" s="1066"/>
    </row>
    <row r="112" spans="1:13" x14ac:dyDescent="0.2">
      <c r="A112" s="198" t="s">
        <v>719</v>
      </c>
      <c r="I112" s="203" t="s">
        <v>667</v>
      </c>
      <c r="K112" s="203" t="s">
        <v>668</v>
      </c>
      <c r="M112" s="203" t="s">
        <v>669</v>
      </c>
    </row>
    <row r="113" spans="1:13" x14ac:dyDescent="0.2">
      <c r="A113" s="198"/>
      <c r="I113" s="203"/>
      <c r="K113" s="203"/>
      <c r="M113" s="203"/>
    </row>
    <row r="114" spans="1:13" x14ac:dyDescent="0.2">
      <c r="A114" s="199" t="s">
        <v>720</v>
      </c>
    </row>
    <row r="115" spans="1:13" x14ac:dyDescent="0.2">
      <c r="A115" s="199"/>
    </row>
    <row r="116" spans="1:13" x14ac:dyDescent="0.2">
      <c r="A116" s="199" t="s">
        <v>721</v>
      </c>
    </row>
    <row r="117" spans="1:13" x14ac:dyDescent="0.2">
      <c r="A117" s="199"/>
    </row>
    <row r="118" spans="1:13" x14ac:dyDescent="0.2">
      <c r="A118" s="199" t="s">
        <v>722</v>
      </c>
    </row>
    <row r="119" spans="1:13" x14ac:dyDescent="0.2">
      <c r="A119" s="199" t="s">
        <v>723</v>
      </c>
    </row>
    <row r="120" spans="1:13" x14ac:dyDescent="0.2">
      <c r="A120" s="199"/>
    </row>
    <row r="121" spans="1:13" x14ac:dyDescent="0.2">
      <c r="A121" s="199" t="s">
        <v>724</v>
      </c>
    </row>
    <row r="122" spans="1:13" x14ac:dyDescent="0.2">
      <c r="A122" s="199"/>
    </row>
    <row r="123" spans="1:13" x14ac:dyDescent="0.2">
      <c r="A123" s="199"/>
      <c r="B123" s="14" t="s">
        <v>725</v>
      </c>
    </row>
    <row r="124" spans="1:13" x14ac:dyDescent="0.2">
      <c r="A124" s="199"/>
    </row>
    <row r="125" spans="1:13" x14ac:dyDescent="0.2">
      <c r="A125" s="199"/>
      <c r="B125" s="14" t="s">
        <v>726</v>
      </c>
    </row>
    <row r="126" spans="1:13" x14ac:dyDescent="0.2">
      <c r="A126" s="199"/>
      <c r="B126" s="14" t="s">
        <v>727</v>
      </c>
    </row>
    <row r="127" spans="1:13" x14ac:dyDescent="0.2">
      <c r="A127" s="199"/>
    </row>
    <row r="128" spans="1:13" x14ac:dyDescent="0.2">
      <c r="A128" s="199"/>
      <c r="B128" s="14" t="s">
        <v>728</v>
      </c>
    </row>
    <row r="129" spans="1:13" x14ac:dyDescent="0.2">
      <c r="A129" s="199"/>
      <c r="B129" s="14" t="s">
        <v>729</v>
      </c>
    </row>
    <row r="130" spans="1:13" x14ac:dyDescent="0.2">
      <c r="A130" s="199"/>
      <c r="B130" s="14" t="s">
        <v>730</v>
      </c>
    </row>
    <row r="131" spans="1:13" x14ac:dyDescent="0.2">
      <c r="A131" s="199"/>
    </row>
    <row r="132" spans="1:13" x14ac:dyDescent="0.2">
      <c r="A132" s="199" t="s">
        <v>731</v>
      </c>
    </row>
    <row r="133" spans="1:13" x14ac:dyDescent="0.2">
      <c r="A133" s="199" t="s">
        <v>732</v>
      </c>
    </row>
    <row r="134" spans="1:13" x14ac:dyDescent="0.2">
      <c r="A134" s="199"/>
    </row>
    <row r="135" spans="1:13" x14ac:dyDescent="0.2">
      <c r="A135" s="199" t="s">
        <v>733</v>
      </c>
    </row>
    <row r="136" spans="1:13" x14ac:dyDescent="0.2">
      <c r="A136" s="199" t="s">
        <v>734</v>
      </c>
    </row>
    <row r="137" spans="1:13" x14ac:dyDescent="0.2">
      <c r="A137" s="199"/>
    </row>
    <row r="138" spans="1:13" x14ac:dyDescent="0.2">
      <c r="A138" s="14" t="s">
        <v>687</v>
      </c>
    </row>
    <row r="139" spans="1:13" x14ac:dyDescent="0.2">
      <c r="A139" s="1058"/>
      <c r="B139" s="1059"/>
      <c r="C139" s="1059"/>
      <c r="D139" s="1059"/>
      <c r="E139" s="1059"/>
      <c r="F139" s="1059"/>
      <c r="G139" s="1059"/>
      <c r="H139" s="1059"/>
      <c r="I139" s="1059"/>
      <c r="J139" s="1059"/>
      <c r="K139" s="1059"/>
      <c r="L139" s="1059"/>
      <c r="M139" s="1060"/>
    </row>
    <row r="140" spans="1:13" x14ac:dyDescent="0.2">
      <c r="A140" s="1061"/>
      <c r="B140" s="1062"/>
      <c r="C140" s="1062"/>
      <c r="D140" s="1062"/>
      <c r="E140" s="1062"/>
      <c r="F140" s="1062"/>
      <c r="G140" s="1062"/>
      <c r="H140" s="1062"/>
      <c r="I140" s="1062"/>
      <c r="J140" s="1062"/>
      <c r="K140" s="1062"/>
      <c r="L140" s="1062"/>
      <c r="M140" s="1063"/>
    </row>
    <row r="141" spans="1:13" x14ac:dyDescent="0.2">
      <c r="A141" s="1064"/>
      <c r="B141" s="1065"/>
      <c r="C141" s="1065"/>
      <c r="D141" s="1065"/>
      <c r="E141" s="1065"/>
      <c r="F141" s="1065"/>
      <c r="G141" s="1065"/>
      <c r="H141" s="1065"/>
      <c r="I141" s="1065"/>
      <c r="J141" s="1065"/>
      <c r="K141" s="1065"/>
      <c r="L141" s="1065"/>
      <c r="M141" s="1066"/>
    </row>
    <row r="142" spans="1:13" x14ac:dyDescent="0.2">
      <c r="A142" s="199"/>
    </row>
    <row r="143" spans="1:13" x14ac:dyDescent="0.2">
      <c r="A143" s="198" t="s">
        <v>735</v>
      </c>
      <c r="I143" s="203" t="s">
        <v>667</v>
      </c>
      <c r="K143" s="203" t="s">
        <v>668</v>
      </c>
      <c r="M143" s="203" t="s">
        <v>669</v>
      </c>
    </row>
    <row r="144" spans="1:13" x14ac:dyDescent="0.2">
      <c r="A144" s="199"/>
    </row>
    <row r="145" spans="1:13" x14ac:dyDescent="0.2">
      <c r="A145" s="199" t="s">
        <v>736</v>
      </c>
    </row>
    <row r="146" spans="1:13" x14ac:dyDescent="0.2">
      <c r="A146" s="199"/>
    </row>
    <row r="147" spans="1:13" x14ac:dyDescent="0.2">
      <c r="A147" s="199"/>
      <c r="B147" s="14" t="s">
        <v>737</v>
      </c>
    </row>
    <row r="148" spans="1:13" x14ac:dyDescent="0.2">
      <c r="A148" s="199"/>
    </row>
    <row r="149" spans="1:13" x14ac:dyDescent="0.2">
      <c r="A149" s="199" t="s">
        <v>687</v>
      </c>
    </row>
    <row r="150" spans="1:13" x14ac:dyDescent="0.2">
      <c r="A150" s="1058"/>
      <c r="B150" s="1059"/>
      <c r="C150" s="1059"/>
      <c r="D150" s="1059"/>
      <c r="E150" s="1059"/>
      <c r="F150" s="1059"/>
      <c r="G150" s="1059"/>
      <c r="H150" s="1059"/>
      <c r="I150" s="1059"/>
      <c r="J150" s="1059"/>
      <c r="K150" s="1059"/>
      <c r="L150" s="1059"/>
      <c r="M150" s="1060"/>
    </row>
    <row r="151" spans="1:13" x14ac:dyDescent="0.2">
      <c r="A151" s="1061"/>
      <c r="B151" s="1062"/>
      <c r="C151" s="1062"/>
      <c r="D151" s="1062"/>
      <c r="E151" s="1062"/>
      <c r="F151" s="1062"/>
      <c r="G151" s="1062"/>
      <c r="H151" s="1062"/>
      <c r="I151" s="1062"/>
      <c r="J151" s="1062"/>
      <c r="K151" s="1062"/>
      <c r="L151" s="1062"/>
      <c r="M151" s="1063"/>
    </row>
    <row r="152" spans="1:13" x14ac:dyDescent="0.2">
      <c r="A152" s="1064"/>
      <c r="B152" s="1065"/>
      <c r="C152" s="1065"/>
      <c r="D152" s="1065"/>
      <c r="E152" s="1065"/>
      <c r="F152" s="1065"/>
      <c r="G152" s="1065"/>
      <c r="H152" s="1065"/>
      <c r="I152" s="1065"/>
      <c r="J152" s="1065"/>
      <c r="K152" s="1065"/>
      <c r="L152" s="1065"/>
      <c r="M152" s="1066"/>
    </row>
    <row r="153" spans="1:13" x14ac:dyDescent="0.2">
      <c r="A153" s="199"/>
    </row>
    <row r="154" spans="1:13" x14ac:dyDescent="0.2">
      <c r="A154" s="198" t="s">
        <v>738</v>
      </c>
      <c r="I154" s="203" t="s">
        <v>667</v>
      </c>
      <c r="K154" s="203" t="s">
        <v>668</v>
      </c>
      <c r="M154" s="203" t="s">
        <v>669</v>
      </c>
    </row>
    <row r="155" spans="1:13" x14ac:dyDescent="0.2">
      <c r="A155" s="198"/>
      <c r="I155" s="203"/>
      <c r="K155" s="203"/>
      <c r="M155" s="203"/>
    </row>
    <row r="156" spans="1:13" x14ac:dyDescent="0.2">
      <c r="A156" s="199" t="s">
        <v>739</v>
      </c>
    </row>
    <row r="157" spans="1:13" x14ac:dyDescent="0.2">
      <c r="A157" s="14" t="s">
        <v>740</v>
      </c>
    </row>
    <row r="158" spans="1:13" x14ac:dyDescent="0.2">
      <c r="A158" s="199"/>
    </row>
    <row r="159" spans="1:13" x14ac:dyDescent="0.2">
      <c r="A159" s="199" t="s">
        <v>741</v>
      </c>
    </row>
    <row r="160" spans="1:13" x14ac:dyDescent="0.2">
      <c r="A160" s="199"/>
    </row>
    <row r="161" spans="1:13" x14ac:dyDescent="0.2">
      <c r="A161" s="14" t="s">
        <v>742</v>
      </c>
    </row>
    <row r="162" spans="1:13" x14ac:dyDescent="0.2">
      <c r="A162" s="199"/>
    </row>
    <row r="163" spans="1:13" x14ac:dyDescent="0.2">
      <c r="A163" s="199" t="s">
        <v>743</v>
      </c>
    </row>
    <row r="164" spans="1:13" x14ac:dyDescent="0.2">
      <c r="A164" s="199"/>
    </row>
    <row r="165" spans="1:13" x14ac:dyDescent="0.2">
      <c r="A165" s="199"/>
      <c r="B165" s="14" t="s">
        <v>744</v>
      </c>
    </row>
    <row r="166" spans="1:13" x14ac:dyDescent="0.2">
      <c r="A166" s="199"/>
    </row>
    <row r="167" spans="1:13" x14ac:dyDescent="0.2">
      <c r="A167" s="199"/>
      <c r="B167" s="14" t="s">
        <v>745</v>
      </c>
    </row>
    <row r="168" spans="1:13" x14ac:dyDescent="0.2">
      <c r="A168" s="199" t="s">
        <v>687</v>
      </c>
    </row>
    <row r="169" spans="1:13" x14ac:dyDescent="0.2">
      <c r="A169" s="1058"/>
      <c r="B169" s="1059"/>
      <c r="C169" s="1059"/>
      <c r="D169" s="1059"/>
      <c r="E169" s="1059"/>
      <c r="F169" s="1059"/>
      <c r="G169" s="1059"/>
      <c r="H169" s="1059"/>
      <c r="I169" s="1059"/>
      <c r="J169" s="1059"/>
      <c r="K169" s="1059"/>
      <c r="L169" s="1059"/>
      <c r="M169" s="1060"/>
    </row>
    <row r="170" spans="1:13" x14ac:dyDescent="0.2">
      <c r="A170" s="1061"/>
      <c r="B170" s="1062"/>
      <c r="C170" s="1062"/>
      <c r="D170" s="1062"/>
      <c r="E170" s="1062"/>
      <c r="F170" s="1062"/>
      <c r="G170" s="1062"/>
      <c r="H170" s="1062"/>
      <c r="I170" s="1062"/>
      <c r="J170" s="1062"/>
      <c r="K170" s="1062"/>
      <c r="L170" s="1062"/>
      <c r="M170" s="1063"/>
    </row>
    <row r="171" spans="1:13" x14ac:dyDescent="0.2">
      <c r="A171" s="1064"/>
      <c r="B171" s="1065"/>
      <c r="C171" s="1065"/>
      <c r="D171" s="1065"/>
      <c r="E171" s="1065"/>
      <c r="F171" s="1065"/>
      <c r="G171" s="1065"/>
      <c r="H171" s="1065"/>
      <c r="I171" s="1065"/>
      <c r="J171" s="1065"/>
      <c r="K171" s="1065"/>
      <c r="L171" s="1065"/>
      <c r="M171" s="1066"/>
    </row>
    <row r="172" spans="1:13" x14ac:dyDescent="0.2">
      <c r="A172" s="199"/>
    </row>
    <row r="173" spans="1:13" x14ac:dyDescent="0.2">
      <c r="A173" s="198" t="s">
        <v>746</v>
      </c>
      <c r="I173" s="203" t="s">
        <v>667</v>
      </c>
      <c r="K173" s="203" t="s">
        <v>668</v>
      </c>
      <c r="M173" s="203" t="s">
        <v>669</v>
      </c>
    </row>
    <row r="174" spans="1:13" x14ac:dyDescent="0.2">
      <c r="A174" s="199"/>
    </row>
    <row r="175" spans="1:13" x14ac:dyDescent="0.2">
      <c r="A175" s="199" t="s">
        <v>747</v>
      </c>
    </row>
    <row r="176" spans="1:13" x14ac:dyDescent="0.2">
      <c r="A176" s="199"/>
    </row>
    <row r="177" spans="1:13" x14ac:dyDescent="0.2">
      <c r="A177" s="14" t="s">
        <v>742</v>
      </c>
    </row>
    <row r="178" spans="1:13" x14ac:dyDescent="0.2">
      <c r="A178" s="199"/>
    </row>
    <row r="179" spans="1:13" x14ac:dyDescent="0.2">
      <c r="A179" s="14" t="s">
        <v>748</v>
      </c>
    </row>
    <row r="180" spans="1:13" x14ac:dyDescent="0.2">
      <c r="A180" s="199"/>
    </row>
    <row r="181" spans="1:13" x14ac:dyDescent="0.2">
      <c r="A181" s="199" t="s">
        <v>687</v>
      </c>
    </row>
    <row r="182" spans="1:13" x14ac:dyDescent="0.2">
      <c r="A182" s="1058"/>
      <c r="B182" s="1059"/>
      <c r="C182" s="1059"/>
      <c r="D182" s="1059"/>
      <c r="E182" s="1059"/>
      <c r="F182" s="1059"/>
      <c r="G182" s="1059"/>
      <c r="H182" s="1059"/>
      <c r="I182" s="1059"/>
      <c r="J182" s="1059"/>
      <c r="K182" s="1059"/>
      <c r="L182" s="1059"/>
      <c r="M182" s="1060"/>
    </row>
    <row r="183" spans="1:13" x14ac:dyDescent="0.2">
      <c r="A183" s="1061"/>
      <c r="B183" s="1062"/>
      <c r="C183" s="1062"/>
      <c r="D183" s="1062"/>
      <c r="E183" s="1062"/>
      <c r="F183" s="1062"/>
      <c r="G183" s="1062"/>
      <c r="H183" s="1062"/>
      <c r="I183" s="1062"/>
      <c r="J183" s="1062"/>
      <c r="K183" s="1062"/>
      <c r="L183" s="1062"/>
      <c r="M183" s="1063"/>
    </row>
    <row r="184" spans="1:13" x14ac:dyDescent="0.2">
      <c r="A184" s="1064"/>
      <c r="B184" s="1065"/>
      <c r="C184" s="1065"/>
      <c r="D184" s="1065"/>
      <c r="E184" s="1065"/>
      <c r="F184" s="1065"/>
      <c r="G184" s="1065"/>
      <c r="H184" s="1065"/>
      <c r="I184" s="1065"/>
      <c r="J184" s="1065"/>
      <c r="K184" s="1065"/>
      <c r="L184" s="1065"/>
      <c r="M184" s="1066"/>
    </row>
    <row r="185" spans="1:13" x14ac:dyDescent="0.2">
      <c r="A185" s="199"/>
    </row>
    <row r="186" spans="1:13" x14ac:dyDescent="0.2">
      <c r="A186" s="199"/>
    </row>
    <row r="187" spans="1:13" x14ac:dyDescent="0.2">
      <c r="A187" s="199"/>
    </row>
    <row r="188" spans="1:13" x14ac:dyDescent="0.2">
      <c r="A188" s="199"/>
    </row>
    <row r="189" spans="1:13" x14ac:dyDescent="0.2">
      <c r="A189" s="199"/>
    </row>
    <row r="190" spans="1:13" x14ac:dyDescent="0.2">
      <c r="A190" s="199"/>
    </row>
    <row r="191" spans="1:13" x14ac:dyDescent="0.2">
      <c r="A191" s="199"/>
    </row>
    <row r="192" spans="1:13" x14ac:dyDescent="0.2">
      <c r="A192" s="199"/>
    </row>
    <row r="193" spans="1:1" x14ac:dyDescent="0.2">
      <c r="A193" s="199"/>
    </row>
    <row r="194" spans="1:1" x14ac:dyDescent="0.2">
      <c r="A194" s="199"/>
    </row>
    <row r="195" spans="1:1" x14ac:dyDescent="0.2">
      <c r="A195" s="199"/>
    </row>
    <row r="196" spans="1:1" x14ac:dyDescent="0.2">
      <c r="A196" s="199"/>
    </row>
    <row r="197" spans="1:1" x14ac:dyDescent="0.2">
      <c r="A197" s="199"/>
    </row>
    <row r="198" spans="1:1" x14ac:dyDescent="0.2">
      <c r="A198" s="199"/>
    </row>
    <row r="199" spans="1:1" x14ac:dyDescent="0.2">
      <c r="A199" s="199"/>
    </row>
    <row r="200" spans="1:1" x14ac:dyDescent="0.2">
      <c r="A200" s="199"/>
    </row>
    <row r="201" spans="1:1" x14ac:dyDescent="0.2">
      <c r="A201" s="199"/>
    </row>
    <row r="202" spans="1:1" x14ac:dyDescent="0.2">
      <c r="A202" s="199"/>
    </row>
    <row r="203" spans="1:1" x14ac:dyDescent="0.2">
      <c r="A203" s="199"/>
    </row>
    <row r="204" spans="1:1" x14ac:dyDescent="0.2">
      <c r="A204" s="199"/>
    </row>
    <row r="205" spans="1:1" x14ac:dyDescent="0.2">
      <c r="A205" s="199"/>
    </row>
    <row r="206" spans="1:1" x14ac:dyDescent="0.2">
      <c r="A206" s="199"/>
    </row>
    <row r="207" spans="1:1" x14ac:dyDescent="0.2">
      <c r="A207" s="199"/>
    </row>
    <row r="208" spans="1:1" x14ac:dyDescent="0.2">
      <c r="A208" s="199"/>
    </row>
    <row r="209" spans="1:1" x14ac:dyDescent="0.2">
      <c r="A209" s="199"/>
    </row>
    <row r="210" spans="1:1" x14ac:dyDescent="0.2">
      <c r="A210" s="199"/>
    </row>
    <row r="211" spans="1:1" x14ac:dyDescent="0.2">
      <c r="A211" s="199"/>
    </row>
    <row r="212" spans="1:1" x14ac:dyDescent="0.2">
      <c r="A212" s="199"/>
    </row>
    <row r="213" spans="1:1" x14ac:dyDescent="0.2">
      <c r="A213" s="199"/>
    </row>
    <row r="214" spans="1:1" x14ac:dyDescent="0.2">
      <c r="A214" s="199"/>
    </row>
    <row r="215" spans="1:1" x14ac:dyDescent="0.2">
      <c r="A215" s="199"/>
    </row>
    <row r="216" spans="1:1" x14ac:dyDescent="0.2">
      <c r="A216" s="199"/>
    </row>
    <row r="217" spans="1:1" x14ac:dyDescent="0.2">
      <c r="A217" s="199"/>
    </row>
    <row r="218" spans="1:1" x14ac:dyDescent="0.2">
      <c r="A218" s="199"/>
    </row>
    <row r="219" spans="1:1" x14ac:dyDescent="0.2">
      <c r="A219" s="199"/>
    </row>
    <row r="220" spans="1:1" x14ac:dyDescent="0.2">
      <c r="A220" s="199"/>
    </row>
    <row r="221" spans="1:1" x14ac:dyDescent="0.2">
      <c r="A221" s="199"/>
    </row>
    <row r="222" spans="1:1" x14ac:dyDescent="0.2">
      <c r="A222" s="199"/>
    </row>
    <row r="223" spans="1:1" x14ac:dyDescent="0.2">
      <c r="A223" s="199"/>
    </row>
    <row r="224" spans="1:1" x14ac:dyDescent="0.2">
      <c r="A224" s="199"/>
    </row>
    <row r="225" spans="1:1" x14ac:dyDescent="0.2">
      <c r="A225" s="199"/>
    </row>
    <row r="226" spans="1:1" x14ac:dyDescent="0.2">
      <c r="A226" s="199"/>
    </row>
    <row r="227" spans="1:1" x14ac:dyDescent="0.2">
      <c r="A227" s="199"/>
    </row>
    <row r="228" spans="1:1" x14ac:dyDescent="0.2">
      <c r="A228" s="199"/>
    </row>
    <row r="229" spans="1:1" x14ac:dyDescent="0.2">
      <c r="A229" s="199"/>
    </row>
    <row r="230" spans="1:1" x14ac:dyDescent="0.2">
      <c r="A230" s="199"/>
    </row>
    <row r="231" spans="1:1" x14ac:dyDescent="0.2">
      <c r="A231" s="199"/>
    </row>
    <row r="232" spans="1:1" x14ac:dyDescent="0.2">
      <c r="A232" s="199"/>
    </row>
    <row r="233" spans="1:1" x14ac:dyDescent="0.2">
      <c r="A233" s="199"/>
    </row>
    <row r="234" spans="1:1" x14ac:dyDescent="0.2">
      <c r="A234" s="199"/>
    </row>
    <row r="235" spans="1:1" x14ac:dyDescent="0.2">
      <c r="A235" s="199"/>
    </row>
    <row r="236" spans="1:1" x14ac:dyDescent="0.2">
      <c r="A236" s="199"/>
    </row>
    <row r="237" spans="1:1" x14ac:dyDescent="0.2">
      <c r="A237" s="199"/>
    </row>
    <row r="238" spans="1:1" x14ac:dyDescent="0.2">
      <c r="A238" s="199"/>
    </row>
    <row r="239" spans="1:1" x14ac:dyDescent="0.2">
      <c r="A239" s="199"/>
    </row>
    <row r="240" spans="1:1" x14ac:dyDescent="0.2">
      <c r="A240" s="199"/>
    </row>
    <row r="241" spans="1:1" x14ac:dyDescent="0.2">
      <c r="A241" s="199"/>
    </row>
    <row r="242" spans="1:1" x14ac:dyDescent="0.2">
      <c r="A242" s="199"/>
    </row>
    <row r="243" spans="1:1" x14ac:dyDescent="0.2">
      <c r="A243" s="199"/>
    </row>
    <row r="244" spans="1:1" x14ac:dyDescent="0.2">
      <c r="A244" s="199"/>
    </row>
    <row r="245" spans="1:1" x14ac:dyDescent="0.2">
      <c r="A245" s="199"/>
    </row>
    <row r="246" spans="1:1" x14ac:dyDescent="0.2">
      <c r="A246" s="199"/>
    </row>
    <row r="247" spans="1:1" x14ac:dyDescent="0.2">
      <c r="A247" s="199"/>
    </row>
    <row r="248" spans="1:1" x14ac:dyDescent="0.2">
      <c r="A248" s="199"/>
    </row>
    <row r="249" spans="1:1" x14ac:dyDescent="0.2">
      <c r="A249" s="199"/>
    </row>
    <row r="250" spans="1:1" x14ac:dyDescent="0.2">
      <c r="A250" s="199"/>
    </row>
    <row r="251" spans="1:1" x14ac:dyDescent="0.2">
      <c r="A251" s="199"/>
    </row>
    <row r="252" spans="1:1" x14ac:dyDescent="0.2">
      <c r="A252" s="199"/>
    </row>
    <row r="253" spans="1:1" x14ac:dyDescent="0.2">
      <c r="A253" s="199"/>
    </row>
    <row r="254" spans="1:1" x14ac:dyDescent="0.2">
      <c r="A254" s="199"/>
    </row>
    <row r="255" spans="1:1" x14ac:dyDescent="0.2">
      <c r="A255" s="199"/>
    </row>
    <row r="256" spans="1:1" x14ac:dyDescent="0.2">
      <c r="A256" s="199"/>
    </row>
    <row r="257" spans="1:1" x14ac:dyDescent="0.2">
      <c r="A257" s="199"/>
    </row>
    <row r="258" spans="1:1" x14ac:dyDescent="0.2">
      <c r="A258" s="199"/>
    </row>
    <row r="259" spans="1:1" x14ac:dyDescent="0.2">
      <c r="A259" s="199"/>
    </row>
    <row r="260" spans="1:1" x14ac:dyDescent="0.2">
      <c r="A260" s="199"/>
    </row>
    <row r="261" spans="1:1" x14ac:dyDescent="0.2">
      <c r="A261" s="199"/>
    </row>
    <row r="262" spans="1:1" x14ac:dyDescent="0.2">
      <c r="A262" s="199"/>
    </row>
    <row r="263" spans="1:1" x14ac:dyDescent="0.2">
      <c r="A263" s="199"/>
    </row>
    <row r="264" spans="1:1" x14ac:dyDescent="0.2">
      <c r="A264" s="199"/>
    </row>
    <row r="265" spans="1:1" x14ac:dyDescent="0.2">
      <c r="A265" s="199"/>
    </row>
    <row r="266" spans="1:1" x14ac:dyDescent="0.2">
      <c r="A266" s="199"/>
    </row>
    <row r="267" spans="1:1" x14ac:dyDescent="0.2">
      <c r="A267" s="199"/>
    </row>
    <row r="268" spans="1:1" x14ac:dyDescent="0.2">
      <c r="A268" s="199"/>
    </row>
    <row r="269" spans="1:1" x14ac:dyDescent="0.2">
      <c r="A269" s="199"/>
    </row>
    <row r="270" spans="1:1" x14ac:dyDescent="0.2">
      <c r="A270" s="199"/>
    </row>
    <row r="271" spans="1:1" x14ac:dyDescent="0.2">
      <c r="A271" s="199"/>
    </row>
    <row r="272" spans="1:1" x14ac:dyDescent="0.2">
      <c r="A272" s="199"/>
    </row>
    <row r="273" spans="1:1" x14ac:dyDescent="0.2">
      <c r="A273" s="199"/>
    </row>
    <row r="274" spans="1:1" x14ac:dyDescent="0.2">
      <c r="A274" s="199"/>
    </row>
    <row r="275" spans="1:1" x14ac:dyDescent="0.2">
      <c r="A275" s="199"/>
    </row>
    <row r="276" spans="1:1" x14ac:dyDescent="0.2">
      <c r="A276" s="199"/>
    </row>
    <row r="277" spans="1:1" x14ac:dyDescent="0.2">
      <c r="A277" s="199"/>
    </row>
    <row r="278" spans="1:1" x14ac:dyDescent="0.2">
      <c r="A278" s="199"/>
    </row>
    <row r="279" spans="1:1" x14ac:dyDescent="0.2">
      <c r="A279" s="199"/>
    </row>
    <row r="280" spans="1:1" x14ac:dyDescent="0.2">
      <c r="A280" s="199"/>
    </row>
    <row r="281" spans="1:1" x14ac:dyDescent="0.2">
      <c r="A281" s="199"/>
    </row>
    <row r="282" spans="1:1" x14ac:dyDescent="0.2">
      <c r="A282" s="199"/>
    </row>
    <row r="283" spans="1:1" x14ac:dyDescent="0.2">
      <c r="A283" s="199"/>
    </row>
    <row r="284" spans="1:1" x14ac:dyDescent="0.2">
      <c r="A284" s="199"/>
    </row>
    <row r="285" spans="1:1" x14ac:dyDescent="0.2">
      <c r="A285" s="199"/>
    </row>
    <row r="286" spans="1:1" x14ac:dyDescent="0.2">
      <c r="A286" s="199"/>
    </row>
    <row r="287" spans="1:1" x14ac:dyDescent="0.2">
      <c r="A287" s="199"/>
    </row>
    <row r="288" spans="1:1" x14ac:dyDescent="0.2">
      <c r="A288" s="199"/>
    </row>
    <row r="289" spans="1:1" x14ac:dyDescent="0.2">
      <c r="A289" s="199"/>
    </row>
    <row r="290" spans="1:1" x14ac:dyDescent="0.2">
      <c r="A290" s="199"/>
    </row>
    <row r="291" spans="1:1" x14ac:dyDescent="0.2">
      <c r="A291" s="199"/>
    </row>
    <row r="292" spans="1:1" x14ac:dyDescent="0.2">
      <c r="A292" s="199"/>
    </row>
    <row r="293" spans="1:1" x14ac:dyDescent="0.2">
      <c r="A293" s="199"/>
    </row>
    <row r="294" spans="1:1" x14ac:dyDescent="0.2">
      <c r="A294" s="199"/>
    </row>
    <row r="295" spans="1:1" x14ac:dyDescent="0.2">
      <c r="A295" s="199"/>
    </row>
    <row r="296" spans="1:1" x14ac:dyDescent="0.2">
      <c r="A296" s="199"/>
    </row>
    <row r="297" spans="1:1" x14ac:dyDescent="0.2">
      <c r="A297" s="199"/>
    </row>
    <row r="298" spans="1:1" x14ac:dyDescent="0.2">
      <c r="A298" s="199"/>
    </row>
    <row r="299" spans="1:1" x14ac:dyDescent="0.2">
      <c r="A299" s="199"/>
    </row>
    <row r="300" spans="1:1" x14ac:dyDescent="0.2">
      <c r="A300" s="199"/>
    </row>
    <row r="301" spans="1:1" x14ac:dyDescent="0.2">
      <c r="A301" s="199"/>
    </row>
    <row r="302" spans="1:1" x14ac:dyDescent="0.2">
      <c r="A302" s="199"/>
    </row>
    <row r="303" spans="1:1" x14ac:dyDescent="0.2">
      <c r="A303" s="199"/>
    </row>
    <row r="304" spans="1:1" x14ac:dyDescent="0.2">
      <c r="A304" s="199"/>
    </row>
    <row r="305" spans="1:1" x14ac:dyDescent="0.2">
      <c r="A305" s="199"/>
    </row>
    <row r="306" spans="1:1" x14ac:dyDescent="0.2">
      <c r="A306" s="199"/>
    </row>
    <row r="307" spans="1:1" x14ac:dyDescent="0.2">
      <c r="A307" s="199"/>
    </row>
    <row r="308" spans="1:1" x14ac:dyDescent="0.2">
      <c r="A308" s="199"/>
    </row>
    <row r="309" spans="1:1" x14ac:dyDescent="0.2">
      <c r="A309" s="199"/>
    </row>
    <row r="310" spans="1:1" x14ac:dyDescent="0.2">
      <c r="A310" s="199"/>
    </row>
    <row r="311" spans="1:1" x14ac:dyDescent="0.2">
      <c r="A311" s="199"/>
    </row>
    <row r="312" spans="1:1" x14ac:dyDescent="0.2">
      <c r="A312" s="199"/>
    </row>
    <row r="313" spans="1:1" x14ac:dyDescent="0.2">
      <c r="A313" s="199"/>
    </row>
    <row r="314" spans="1:1" x14ac:dyDescent="0.2">
      <c r="A314" s="199"/>
    </row>
    <row r="315" spans="1:1" x14ac:dyDescent="0.2">
      <c r="A315" s="199"/>
    </row>
    <row r="316" spans="1:1" x14ac:dyDescent="0.2">
      <c r="A316" s="199"/>
    </row>
    <row r="317" spans="1:1" x14ac:dyDescent="0.2">
      <c r="A317" s="199"/>
    </row>
    <row r="318" spans="1:1" x14ac:dyDescent="0.2">
      <c r="A318" s="199"/>
    </row>
    <row r="319" spans="1:1" x14ac:dyDescent="0.2">
      <c r="A319" s="199"/>
    </row>
    <row r="320" spans="1:1" x14ac:dyDescent="0.2">
      <c r="A320" s="199"/>
    </row>
    <row r="321" spans="1:1" x14ac:dyDescent="0.2">
      <c r="A321" s="199"/>
    </row>
    <row r="322" spans="1:1" x14ac:dyDescent="0.2">
      <c r="A322" s="199"/>
    </row>
    <row r="323" spans="1:1" x14ac:dyDescent="0.2">
      <c r="A323" s="199"/>
    </row>
    <row r="324" spans="1:1" x14ac:dyDescent="0.2">
      <c r="A324" s="199"/>
    </row>
    <row r="325" spans="1:1" x14ac:dyDescent="0.2">
      <c r="A325" s="199"/>
    </row>
    <row r="326" spans="1:1" x14ac:dyDescent="0.2">
      <c r="A326" s="199"/>
    </row>
    <row r="327" spans="1:1" x14ac:dyDescent="0.2">
      <c r="A327" s="199"/>
    </row>
    <row r="328" spans="1:1" x14ac:dyDescent="0.2">
      <c r="A328" s="199"/>
    </row>
    <row r="329" spans="1:1" x14ac:dyDescent="0.2">
      <c r="A329" s="199"/>
    </row>
    <row r="330" spans="1:1" x14ac:dyDescent="0.2">
      <c r="A330" s="199"/>
    </row>
    <row r="331" spans="1:1" x14ac:dyDescent="0.2">
      <c r="A331" s="199"/>
    </row>
  </sheetData>
  <mergeCells count="24">
    <mergeCell ref="A109:M111"/>
    <mergeCell ref="A139:M141"/>
    <mergeCell ref="A150:M152"/>
    <mergeCell ref="A169:M171"/>
    <mergeCell ref="A182:M184"/>
    <mergeCell ref="A58:M60"/>
    <mergeCell ref="I5:J5"/>
    <mergeCell ref="L5:M5"/>
    <mergeCell ref="I6:J6"/>
    <mergeCell ref="L6:M6"/>
    <mergeCell ref="B7:G7"/>
    <mergeCell ref="I7:J7"/>
    <mergeCell ref="L7:M7"/>
    <mergeCell ref="I8:M8"/>
    <mergeCell ref="C9:G9"/>
    <mergeCell ref="L9:M9"/>
    <mergeCell ref="B11:D11"/>
    <mergeCell ref="A42:M44"/>
    <mergeCell ref="I1:M1"/>
    <mergeCell ref="I2:M2"/>
    <mergeCell ref="I3:J3"/>
    <mergeCell ref="L3:M3"/>
    <mergeCell ref="I4:J4"/>
    <mergeCell ref="L4:M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19050</xdr:colOff>
                    <xdr:row>13</xdr:row>
                    <xdr:rowOff>133350</xdr:rowOff>
                  </from>
                  <to>
                    <xdr:col>9</xdr:col>
                    <xdr:colOff>76200</xdr:colOff>
                    <xdr:row>15</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19050</xdr:colOff>
                    <xdr:row>13</xdr:row>
                    <xdr:rowOff>133350</xdr:rowOff>
                  </from>
                  <to>
                    <xdr:col>11</xdr:col>
                    <xdr:colOff>76200</xdr:colOff>
                    <xdr:row>15</xdr:row>
                    <xdr:rowOff>19050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19050</xdr:colOff>
                    <xdr:row>13</xdr:row>
                    <xdr:rowOff>133350</xdr:rowOff>
                  </from>
                  <to>
                    <xdr:col>13</xdr:col>
                    <xdr:colOff>76200</xdr:colOff>
                    <xdr:row>15</xdr:row>
                    <xdr:rowOff>19050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19050</xdr:colOff>
                    <xdr:row>15</xdr:row>
                    <xdr:rowOff>133350</xdr:rowOff>
                  </from>
                  <to>
                    <xdr:col>9</xdr:col>
                    <xdr:colOff>76200</xdr:colOff>
                    <xdr:row>17</xdr:row>
                    <xdr:rowOff>28575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19050</xdr:colOff>
                    <xdr:row>15</xdr:row>
                    <xdr:rowOff>133350</xdr:rowOff>
                  </from>
                  <to>
                    <xdr:col>11</xdr:col>
                    <xdr:colOff>76200</xdr:colOff>
                    <xdr:row>17</xdr:row>
                    <xdr:rowOff>28575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19050</xdr:colOff>
                    <xdr:row>15</xdr:row>
                    <xdr:rowOff>133350</xdr:rowOff>
                  </from>
                  <to>
                    <xdr:col>13</xdr:col>
                    <xdr:colOff>76200</xdr:colOff>
                    <xdr:row>17</xdr:row>
                    <xdr:rowOff>28575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19050</xdr:colOff>
                    <xdr:row>17</xdr:row>
                    <xdr:rowOff>133350</xdr:rowOff>
                  </from>
                  <to>
                    <xdr:col>9</xdr:col>
                    <xdr:colOff>76200</xdr:colOff>
                    <xdr:row>19</xdr:row>
                    <xdr:rowOff>28575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19050</xdr:colOff>
                    <xdr:row>17</xdr:row>
                    <xdr:rowOff>133350</xdr:rowOff>
                  </from>
                  <to>
                    <xdr:col>11</xdr:col>
                    <xdr:colOff>76200</xdr:colOff>
                    <xdr:row>19</xdr:row>
                    <xdr:rowOff>28575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19050</xdr:colOff>
                    <xdr:row>17</xdr:row>
                    <xdr:rowOff>133350</xdr:rowOff>
                  </from>
                  <to>
                    <xdr:col>13</xdr:col>
                    <xdr:colOff>76200</xdr:colOff>
                    <xdr:row>19</xdr:row>
                    <xdr:rowOff>28575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19050</xdr:colOff>
                    <xdr:row>20</xdr:row>
                    <xdr:rowOff>133350</xdr:rowOff>
                  </from>
                  <to>
                    <xdr:col>9</xdr:col>
                    <xdr:colOff>76200</xdr:colOff>
                    <xdr:row>22</xdr:row>
                    <xdr:rowOff>28575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19050</xdr:colOff>
                    <xdr:row>20</xdr:row>
                    <xdr:rowOff>133350</xdr:rowOff>
                  </from>
                  <to>
                    <xdr:col>11</xdr:col>
                    <xdr:colOff>76200</xdr:colOff>
                    <xdr:row>22</xdr:row>
                    <xdr:rowOff>28575</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19050</xdr:colOff>
                    <xdr:row>20</xdr:row>
                    <xdr:rowOff>133350</xdr:rowOff>
                  </from>
                  <to>
                    <xdr:col>13</xdr:col>
                    <xdr:colOff>76200</xdr:colOff>
                    <xdr:row>22</xdr:row>
                    <xdr:rowOff>28575</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19050</xdr:colOff>
                    <xdr:row>23</xdr:row>
                    <xdr:rowOff>133350</xdr:rowOff>
                  </from>
                  <to>
                    <xdr:col>9</xdr:col>
                    <xdr:colOff>76200</xdr:colOff>
                    <xdr:row>25</xdr:row>
                    <xdr:rowOff>28575</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19050</xdr:colOff>
                    <xdr:row>23</xdr:row>
                    <xdr:rowOff>133350</xdr:rowOff>
                  </from>
                  <to>
                    <xdr:col>11</xdr:col>
                    <xdr:colOff>76200</xdr:colOff>
                    <xdr:row>25</xdr:row>
                    <xdr:rowOff>28575</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19050</xdr:colOff>
                    <xdr:row>23</xdr:row>
                    <xdr:rowOff>133350</xdr:rowOff>
                  </from>
                  <to>
                    <xdr:col>13</xdr:col>
                    <xdr:colOff>76200</xdr:colOff>
                    <xdr:row>25</xdr:row>
                    <xdr:rowOff>28575</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19050</xdr:colOff>
                    <xdr:row>26</xdr:row>
                    <xdr:rowOff>133350</xdr:rowOff>
                  </from>
                  <to>
                    <xdr:col>9</xdr:col>
                    <xdr:colOff>76200</xdr:colOff>
                    <xdr:row>28</xdr:row>
                    <xdr:rowOff>28575</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19050</xdr:colOff>
                    <xdr:row>26</xdr:row>
                    <xdr:rowOff>133350</xdr:rowOff>
                  </from>
                  <to>
                    <xdr:col>11</xdr:col>
                    <xdr:colOff>76200</xdr:colOff>
                    <xdr:row>28</xdr:row>
                    <xdr:rowOff>28575</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19050</xdr:colOff>
                    <xdr:row>26</xdr:row>
                    <xdr:rowOff>133350</xdr:rowOff>
                  </from>
                  <to>
                    <xdr:col>13</xdr:col>
                    <xdr:colOff>76200</xdr:colOff>
                    <xdr:row>28</xdr:row>
                    <xdr:rowOff>28575</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19050</xdr:colOff>
                    <xdr:row>28</xdr:row>
                    <xdr:rowOff>133350</xdr:rowOff>
                  </from>
                  <to>
                    <xdr:col>9</xdr:col>
                    <xdr:colOff>76200</xdr:colOff>
                    <xdr:row>30</xdr:row>
                    <xdr:rowOff>28575</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19050</xdr:colOff>
                    <xdr:row>28</xdr:row>
                    <xdr:rowOff>133350</xdr:rowOff>
                  </from>
                  <to>
                    <xdr:col>11</xdr:col>
                    <xdr:colOff>76200</xdr:colOff>
                    <xdr:row>30</xdr:row>
                    <xdr:rowOff>28575</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19050</xdr:colOff>
                    <xdr:row>28</xdr:row>
                    <xdr:rowOff>133350</xdr:rowOff>
                  </from>
                  <to>
                    <xdr:col>13</xdr:col>
                    <xdr:colOff>76200</xdr:colOff>
                    <xdr:row>30</xdr:row>
                    <xdr:rowOff>28575</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19050</xdr:colOff>
                    <xdr:row>32</xdr:row>
                    <xdr:rowOff>133350</xdr:rowOff>
                  </from>
                  <to>
                    <xdr:col>9</xdr:col>
                    <xdr:colOff>76200</xdr:colOff>
                    <xdr:row>34</xdr:row>
                    <xdr:rowOff>19050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9525</xdr:colOff>
                    <xdr:row>32</xdr:row>
                    <xdr:rowOff>133350</xdr:rowOff>
                  </from>
                  <to>
                    <xdr:col>11</xdr:col>
                    <xdr:colOff>66675</xdr:colOff>
                    <xdr:row>34</xdr:row>
                    <xdr:rowOff>19050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19050</xdr:colOff>
                    <xdr:row>32</xdr:row>
                    <xdr:rowOff>133350</xdr:rowOff>
                  </from>
                  <to>
                    <xdr:col>13</xdr:col>
                    <xdr:colOff>76200</xdr:colOff>
                    <xdr:row>34</xdr:row>
                    <xdr:rowOff>28575</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19050</xdr:colOff>
                    <xdr:row>37</xdr:row>
                    <xdr:rowOff>133350</xdr:rowOff>
                  </from>
                  <to>
                    <xdr:col>9</xdr:col>
                    <xdr:colOff>76200</xdr:colOff>
                    <xdr:row>39</xdr:row>
                    <xdr:rowOff>28575</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19050</xdr:colOff>
                    <xdr:row>37</xdr:row>
                    <xdr:rowOff>133350</xdr:rowOff>
                  </from>
                  <to>
                    <xdr:col>11</xdr:col>
                    <xdr:colOff>76200</xdr:colOff>
                    <xdr:row>39</xdr:row>
                    <xdr:rowOff>28575</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9525</xdr:colOff>
                    <xdr:row>37</xdr:row>
                    <xdr:rowOff>133350</xdr:rowOff>
                  </from>
                  <to>
                    <xdr:col>13</xdr:col>
                    <xdr:colOff>66675</xdr:colOff>
                    <xdr:row>39</xdr:row>
                    <xdr:rowOff>28575</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19050</xdr:colOff>
                    <xdr:row>47</xdr:row>
                    <xdr:rowOff>133350</xdr:rowOff>
                  </from>
                  <to>
                    <xdr:col>9</xdr:col>
                    <xdr:colOff>76200</xdr:colOff>
                    <xdr:row>49</xdr:row>
                    <xdr:rowOff>28575</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19050</xdr:colOff>
                    <xdr:row>47</xdr:row>
                    <xdr:rowOff>133350</xdr:rowOff>
                  </from>
                  <to>
                    <xdr:col>11</xdr:col>
                    <xdr:colOff>76200</xdr:colOff>
                    <xdr:row>49</xdr:row>
                    <xdr:rowOff>28575</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19050</xdr:colOff>
                    <xdr:row>47</xdr:row>
                    <xdr:rowOff>133350</xdr:rowOff>
                  </from>
                  <to>
                    <xdr:col>13</xdr:col>
                    <xdr:colOff>76200</xdr:colOff>
                    <xdr:row>49</xdr:row>
                    <xdr:rowOff>28575</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19050</xdr:colOff>
                    <xdr:row>49</xdr:row>
                    <xdr:rowOff>133350</xdr:rowOff>
                  </from>
                  <to>
                    <xdr:col>9</xdr:col>
                    <xdr:colOff>76200</xdr:colOff>
                    <xdr:row>51</xdr:row>
                    <xdr:rowOff>28575</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19050</xdr:colOff>
                    <xdr:row>49</xdr:row>
                    <xdr:rowOff>133350</xdr:rowOff>
                  </from>
                  <to>
                    <xdr:col>11</xdr:col>
                    <xdr:colOff>76200</xdr:colOff>
                    <xdr:row>51</xdr:row>
                    <xdr:rowOff>28575</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19050</xdr:colOff>
                    <xdr:row>49</xdr:row>
                    <xdr:rowOff>133350</xdr:rowOff>
                  </from>
                  <to>
                    <xdr:col>13</xdr:col>
                    <xdr:colOff>76200</xdr:colOff>
                    <xdr:row>51</xdr:row>
                    <xdr:rowOff>28575</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19050</xdr:colOff>
                    <xdr:row>53</xdr:row>
                    <xdr:rowOff>133350</xdr:rowOff>
                  </from>
                  <to>
                    <xdr:col>9</xdr:col>
                    <xdr:colOff>76200</xdr:colOff>
                    <xdr:row>55</xdr:row>
                    <xdr:rowOff>28575</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19050</xdr:colOff>
                    <xdr:row>53</xdr:row>
                    <xdr:rowOff>133350</xdr:rowOff>
                  </from>
                  <to>
                    <xdr:col>11</xdr:col>
                    <xdr:colOff>76200</xdr:colOff>
                    <xdr:row>55</xdr:row>
                    <xdr:rowOff>28575</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19050</xdr:colOff>
                    <xdr:row>53</xdr:row>
                    <xdr:rowOff>133350</xdr:rowOff>
                  </from>
                  <to>
                    <xdr:col>13</xdr:col>
                    <xdr:colOff>76200</xdr:colOff>
                    <xdr:row>55</xdr:row>
                    <xdr:rowOff>28575</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19050</xdr:colOff>
                    <xdr:row>64</xdr:row>
                    <xdr:rowOff>133350</xdr:rowOff>
                  </from>
                  <to>
                    <xdr:col>9</xdr:col>
                    <xdr:colOff>76200</xdr:colOff>
                    <xdr:row>66</xdr:row>
                    <xdr:rowOff>28575</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19050</xdr:colOff>
                    <xdr:row>64</xdr:row>
                    <xdr:rowOff>133350</xdr:rowOff>
                  </from>
                  <to>
                    <xdr:col>11</xdr:col>
                    <xdr:colOff>76200</xdr:colOff>
                    <xdr:row>66</xdr:row>
                    <xdr:rowOff>28575</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19050</xdr:colOff>
                    <xdr:row>64</xdr:row>
                    <xdr:rowOff>133350</xdr:rowOff>
                  </from>
                  <to>
                    <xdr:col>13</xdr:col>
                    <xdr:colOff>76200</xdr:colOff>
                    <xdr:row>66</xdr:row>
                    <xdr:rowOff>28575</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19050</xdr:colOff>
                    <xdr:row>66</xdr:row>
                    <xdr:rowOff>133350</xdr:rowOff>
                  </from>
                  <to>
                    <xdr:col>9</xdr:col>
                    <xdr:colOff>76200</xdr:colOff>
                    <xdr:row>68</xdr:row>
                    <xdr:rowOff>28575</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19050</xdr:colOff>
                    <xdr:row>66</xdr:row>
                    <xdr:rowOff>133350</xdr:rowOff>
                  </from>
                  <to>
                    <xdr:col>11</xdr:col>
                    <xdr:colOff>76200</xdr:colOff>
                    <xdr:row>68</xdr:row>
                    <xdr:rowOff>28575</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19050</xdr:colOff>
                    <xdr:row>66</xdr:row>
                    <xdr:rowOff>133350</xdr:rowOff>
                  </from>
                  <to>
                    <xdr:col>13</xdr:col>
                    <xdr:colOff>76200</xdr:colOff>
                    <xdr:row>68</xdr:row>
                    <xdr:rowOff>28575</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19050</xdr:colOff>
                    <xdr:row>68</xdr:row>
                    <xdr:rowOff>9525</xdr:rowOff>
                  </from>
                  <to>
                    <xdr:col>9</xdr:col>
                    <xdr:colOff>76200</xdr:colOff>
                    <xdr:row>70</xdr:row>
                    <xdr:rowOff>133350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19050</xdr:colOff>
                    <xdr:row>68</xdr:row>
                    <xdr:rowOff>66675</xdr:rowOff>
                  </from>
                  <to>
                    <xdr:col>11</xdr:col>
                    <xdr:colOff>76200</xdr:colOff>
                    <xdr:row>70</xdr:row>
                    <xdr:rowOff>95250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19050</xdr:colOff>
                    <xdr:row>68</xdr:row>
                    <xdr:rowOff>57150</xdr:rowOff>
                  </from>
                  <to>
                    <xdr:col>13</xdr:col>
                    <xdr:colOff>76200</xdr:colOff>
                    <xdr:row>70</xdr:row>
                    <xdr:rowOff>95250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19050</xdr:colOff>
                    <xdr:row>71</xdr:row>
                    <xdr:rowOff>133350</xdr:rowOff>
                  </from>
                  <to>
                    <xdr:col>9</xdr:col>
                    <xdr:colOff>76200</xdr:colOff>
                    <xdr:row>73</xdr:row>
                    <xdr:rowOff>28575</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19050</xdr:colOff>
                    <xdr:row>71</xdr:row>
                    <xdr:rowOff>133350</xdr:rowOff>
                  </from>
                  <to>
                    <xdr:col>11</xdr:col>
                    <xdr:colOff>76200</xdr:colOff>
                    <xdr:row>73</xdr:row>
                    <xdr:rowOff>28575</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19050</xdr:colOff>
                    <xdr:row>71</xdr:row>
                    <xdr:rowOff>133350</xdr:rowOff>
                  </from>
                  <to>
                    <xdr:col>13</xdr:col>
                    <xdr:colOff>76200</xdr:colOff>
                    <xdr:row>73</xdr:row>
                    <xdr:rowOff>28575</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19050</xdr:colOff>
                    <xdr:row>73</xdr:row>
                    <xdr:rowOff>133350</xdr:rowOff>
                  </from>
                  <to>
                    <xdr:col>9</xdr:col>
                    <xdr:colOff>76200</xdr:colOff>
                    <xdr:row>75</xdr:row>
                    <xdr:rowOff>28575</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19050</xdr:colOff>
                    <xdr:row>73</xdr:row>
                    <xdr:rowOff>133350</xdr:rowOff>
                  </from>
                  <to>
                    <xdr:col>11</xdr:col>
                    <xdr:colOff>76200</xdr:colOff>
                    <xdr:row>75</xdr:row>
                    <xdr:rowOff>28575</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19050</xdr:colOff>
                    <xdr:row>73</xdr:row>
                    <xdr:rowOff>133350</xdr:rowOff>
                  </from>
                  <to>
                    <xdr:col>13</xdr:col>
                    <xdr:colOff>76200</xdr:colOff>
                    <xdr:row>75</xdr:row>
                    <xdr:rowOff>28575</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19050</xdr:colOff>
                    <xdr:row>75</xdr:row>
                    <xdr:rowOff>133350</xdr:rowOff>
                  </from>
                  <to>
                    <xdr:col>9</xdr:col>
                    <xdr:colOff>76200</xdr:colOff>
                    <xdr:row>77</xdr:row>
                    <xdr:rowOff>28575</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19050</xdr:colOff>
                    <xdr:row>75</xdr:row>
                    <xdr:rowOff>133350</xdr:rowOff>
                  </from>
                  <to>
                    <xdr:col>11</xdr:col>
                    <xdr:colOff>76200</xdr:colOff>
                    <xdr:row>77</xdr:row>
                    <xdr:rowOff>28575</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19050</xdr:colOff>
                    <xdr:row>75</xdr:row>
                    <xdr:rowOff>133350</xdr:rowOff>
                  </from>
                  <to>
                    <xdr:col>13</xdr:col>
                    <xdr:colOff>76200</xdr:colOff>
                    <xdr:row>77</xdr:row>
                    <xdr:rowOff>28575</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28575</xdr:colOff>
                    <xdr:row>79</xdr:row>
                    <xdr:rowOff>133350</xdr:rowOff>
                  </from>
                  <to>
                    <xdr:col>9</xdr:col>
                    <xdr:colOff>95250</xdr:colOff>
                    <xdr:row>81</xdr:row>
                    <xdr:rowOff>28575</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28575</xdr:colOff>
                    <xdr:row>79</xdr:row>
                    <xdr:rowOff>133350</xdr:rowOff>
                  </from>
                  <to>
                    <xdr:col>11</xdr:col>
                    <xdr:colOff>95250</xdr:colOff>
                    <xdr:row>81</xdr:row>
                    <xdr:rowOff>28575</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19050</xdr:colOff>
                    <xdr:row>79</xdr:row>
                    <xdr:rowOff>133350</xdr:rowOff>
                  </from>
                  <to>
                    <xdr:col>13</xdr:col>
                    <xdr:colOff>76200</xdr:colOff>
                    <xdr:row>81</xdr:row>
                    <xdr:rowOff>19050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19050</xdr:colOff>
                    <xdr:row>81</xdr:row>
                    <xdr:rowOff>133350</xdr:rowOff>
                  </from>
                  <to>
                    <xdr:col>9</xdr:col>
                    <xdr:colOff>76200</xdr:colOff>
                    <xdr:row>83</xdr:row>
                    <xdr:rowOff>28575</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19050</xdr:colOff>
                    <xdr:row>81</xdr:row>
                    <xdr:rowOff>133350</xdr:rowOff>
                  </from>
                  <to>
                    <xdr:col>11</xdr:col>
                    <xdr:colOff>76200</xdr:colOff>
                    <xdr:row>83</xdr:row>
                    <xdr:rowOff>28575</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19050</xdr:colOff>
                    <xdr:row>81</xdr:row>
                    <xdr:rowOff>133350</xdr:rowOff>
                  </from>
                  <to>
                    <xdr:col>13</xdr:col>
                    <xdr:colOff>76200</xdr:colOff>
                    <xdr:row>83</xdr:row>
                    <xdr:rowOff>28575</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19050</xdr:colOff>
                    <xdr:row>83</xdr:row>
                    <xdr:rowOff>133350</xdr:rowOff>
                  </from>
                  <to>
                    <xdr:col>9</xdr:col>
                    <xdr:colOff>76200</xdr:colOff>
                    <xdr:row>85</xdr:row>
                    <xdr:rowOff>28575</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19050</xdr:colOff>
                    <xdr:row>83</xdr:row>
                    <xdr:rowOff>133350</xdr:rowOff>
                  </from>
                  <to>
                    <xdr:col>11</xdr:col>
                    <xdr:colOff>76200</xdr:colOff>
                    <xdr:row>85</xdr:row>
                    <xdr:rowOff>28575</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19050</xdr:colOff>
                    <xdr:row>83</xdr:row>
                    <xdr:rowOff>133350</xdr:rowOff>
                  </from>
                  <to>
                    <xdr:col>13</xdr:col>
                    <xdr:colOff>76200</xdr:colOff>
                    <xdr:row>85</xdr:row>
                    <xdr:rowOff>28575</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19050</xdr:colOff>
                    <xdr:row>86</xdr:row>
                    <xdr:rowOff>133350</xdr:rowOff>
                  </from>
                  <to>
                    <xdr:col>9</xdr:col>
                    <xdr:colOff>76200</xdr:colOff>
                    <xdr:row>88</xdr:row>
                    <xdr:rowOff>28575</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19050</xdr:colOff>
                    <xdr:row>86</xdr:row>
                    <xdr:rowOff>133350</xdr:rowOff>
                  </from>
                  <to>
                    <xdr:col>11</xdr:col>
                    <xdr:colOff>76200</xdr:colOff>
                    <xdr:row>88</xdr:row>
                    <xdr:rowOff>28575</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19050</xdr:colOff>
                    <xdr:row>86</xdr:row>
                    <xdr:rowOff>133350</xdr:rowOff>
                  </from>
                  <to>
                    <xdr:col>13</xdr:col>
                    <xdr:colOff>76200</xdr:colOff>
                    <xdr:row>88</xdr:row>
                    <xdr:rowOff>28575</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19050</xdr:colOff>
                    <xdr:row>88</xdr:row>
                    <xdr:rowOff>133350</xdr:rowOff>
                  </from>
                  <to>
                    <xdr:col>9</xdr:col>
                    <xdr:colOff>76200</xdr:colOff>
                    <xdr:row>90</xdr:row>
                    <xdr:rowOff>28575</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19050</xdr:colOff>
                    <xdr:row>88</xdr:row>
                    <xdr:rowOff>133350</xdr:rowOff>
                  </from>
                  <to>
                    <xdr:col>11</xdr:col>
                    <xdr:colOff>76200</xdr:colOff>
                    <xdr:row>90</xdr:row>
                    <xdr:rowOff>28575</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19050</xdr:colOff>
                    <xdr:row>88</xdr:row>
                    <xdr:rowOff>133350</xdr:rowOff>
                  </from>
                  <to>
                    <xdr:col>13</xdr:col>
                    <xdr:colOff>76200</xdr:colOff>
                    <xdr:row>90</xdr:row>
                    <xdr:rowOff>28575</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19050</xdr:colOff>
                    <xdr:row>90</xdr:row>
                    <xdr:rowOff>133350</xdr:rowOff>
                  </from>
                  <to>
                    <xdr:col>9</xdr:col>
                    <xdr:colOff>76200</xdr:colOff>
                    <xdr:row>92</xdr:row>
                    <xdr:rowOff>28575</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19050</xdr:colOff>
                    <xdr:row>90</xdr:row>
                    <xdr:rowOff>133350</xdr:rowOff>
                  </from>
                  <to>
                    <xdr:col>11</xdr:col>
                    <xdr:colOff>76200</xdr:colOff>
                    <xdr:row>92</xdr:row>
                    <xdr:rowOff>28575</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19050</xdr:colOff>
                    <xdr:row>90</xdr:row>
                    <xdr:rowOff>133350</xdr:rowOff>
                  </from>
                  <to>
                    <xdr:col>13</xdr:col>
                    <xdr:colOff>76200</xdr:colOff>
                    <xdr:row>92</xdr:row>
                    <xdr:rowOff>28575</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19050</xdr:colOff>
                    <xdr:row>92</xdr:row>
                    <xdr:rowOff>133350</xdr:rowOff>
                  </from>
                  <to>
                    <xdr:col>9</xdr:col>
                    <xdr:colOff>76200</xdr:colOff>
                    <xdr:row>94</xdr:row>
                    <xdr:rowOff>28575</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19050</xdr:colOff>
                    <xdr:row>92</xdr:row>
                    <xdr:rowOff>133350</xdr:rowOff>
                  </from>
                  <to>
                    <xdr:col>11</xdr:col>
                    <xdr:colOff>76200</xdr:colOff>
                    <xdr:row>94</xdr:row>
                    <xdr:rowOff>28575</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19050</xdr:colOff>
                    <xdr:row>92</xdr:row>
                    <xdr:rowOff>133350</xdr:rowOff>
                  </from>
                  <to>
                    <xdr:col>13</xdr:col>
                    <xdr:colOff>76200</xdr:colOff>
                    <xdr:row>94</xdr:row>
                    <xdr:rowOff>28575</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19050</xdr:colOff>
                    <xdr:row>94</xdr:row>
                    <xdr:rowOff>133350</xdr:rowOff>
                  </from>
                  <to>
                    <xdr:col>9</xdr:col>
                    <xdr:colOff>76200</xdr:colOff>
                    <xdr:row>96</xdr:row>
                    <xdr:rowOff>28575</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19050</xdr:colOff>
                    <xdr:row>94</xdr:row>
                    <xdr:rowOff>133350</xdr:rowOff>
                  </from>
                  <to>
                    <xdr:col>11</xdr:col>
                    <xdr:colOff>76200</xdr:colOff>
                    <xdr:row>96</xdr:row>
                    <xdr:rowOff>28575</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19050</xdr:colOff>
                    <xdr:row>94</xdr:row>
                    <xdr:rowOff>133350</xdr:rowOff>
                  </from>
                  <to>
                    <xdr:col>13</xdr:col>
                    <xdr:colOff>76200</xdr:colOff>
                    <xdr:row>96</xdr:row>
                    <xdr:rowOff>28575</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19050</xdr:colOff>
                    <xdr:row>96</xdr:row>
                    <xdr:rowOff>133350</xdr:rowOff>
                  </from>
                  <to>
                    <xdr:col>9</xdr:col>
                    <xdr:colOff>76200</xdr:colOff>
                    <xdr:row>98</xdr:row>
                    <xdr:rowOff>28575</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19050</xdr:colOff>
                    <xdr:row>96</xdr:row>
                    <xdr:rowOff>133350</xdr:rowOff>
                  </from>
                  <to>
                    <xdr:col>11</xdr:col>
                    <xdr:colOff>76200</xdr:colOff>
                    <xdr:row>98</xdr:row>
                    <xdr:rowOff>28575</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19050</xdr:colOff>
                    <xdr:row>96</xdr:row>
                    <xdr:rowOff>133350</xdr:rowOff>
                  </from>
                  <to>
                    <xdr:col>13</xdr:col>
                    <xdr:colOff>76200</xdr:colOff>
                    <xdr:row>98</xdr:row>
                    <xdr:rowOff>28575</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19050</xdr:colOff>
                    <xdr:row>98</xdr:row>
                    <xdr:rowOff>133350</xdr:rowOff>
                  </from>
                  <to>
                    <xdr:col>9</xdr:col>
                    <xdr:colOff>76200</xdr:colOff>
                    <xdr:row>100</xdr:row>
                    <xdr:rowOff>28575</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19050</xdr:colOff>
                    <xdr:row>98</xdr:row>
                    <xdr:rowOff>133350</xdr:rowOff>
                  </from>
                  <to>
                    <xdr:col>11</xdr:col>
                    <xdr:colOff>76200</xdr:colOff>
                    <xdr:row>100</xdr:row>
                    <xdr:rowOff>28575</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19050</xdr:colOff>
                    <xdr:row>98</xdr:row>
                    <xdr:rowOff>133350</xdr:rowOff>
                  </from>
                  <to>
                    <xdr:col>13</xdr:col>
                    <xdr:colOff>76200</xdr:colOff>
                    <xdr:row>100</xdr:row>
                    <xdr:rowOff>28575</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19050</xdr:colOff>
                    <xdr:row>100</xdr:row>
                    <xdr:rowOff>133350</xdr:rowOff>
                  </from>
                  <to>
                    <xdr:col>9</xdr:col>
                    <xdr:colOff>76200</xdr:colOff>
                    <xdr:row>102</xdr:row>
                    <xdr:rowOff>28575</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19050</xdr:colOff>
                    <xdr:row>100</xdr:row>
                    <xdr:rowOff>133350</xdr:rowOff>
                  </from>
                  <to>
                    <xdr:col>11</xdr:col>
                    <xdr:colOff>76200</xdr:colOff>
                    <xdr:row>102</xdr:row>
                    <xdr:rowOff>28575</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19050</xdr:colOff>
                    <xdr:row>100</xdr:row>
                    <xdr:rowOff>133350</xdr:rowOff>
                  </from>
                  <to>
                    <xdr:col>13</xdr:col>
                    <xdr:colOff>76200</xdr:colOff>
                    <xdr:row>102</xdr:row>
                    <xdr:rowOff>28575</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19050</xdr:colOff>
                    <xdr:row>102</xdr:row>
                    <xdr:rowOff>133350</xdr:rowOff>
                  </from>
                  <to>
                    <xdr:col>9</xdr:col>
                    <xdr:colOff>76200</xdr:colOff>
                    <xdr:row>104</xdr:row>
                    <xdr:rowOff>28575</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19050</xdr:colOff>
                    <xdr:row>102</xdr:row>
                    <xdr:rowOff>133350</xdr:rowOff>
                  </from>
                  <to>
                    <xdr:col>11</xdr:col>
                    <xdr:colOff>76200</xdr:colOff>
                    <xdr:row>104</xdr:row>
                    <xdr:rowOff>28575</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19050</xdr:colOff>
                    <xdr:row>102</xdr:row>
                    <xdr:rowOff>133350</xdr:rowOff>
                  </from>
                  <to>
                    <xdr:col>13</xdr:col>
                    <xdr:colOff>76200</xdr:colOff>
                    <xdr:row>104</xdr:row>
                    <xdr:rowOff>28575</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19050</xdr:colOff>
                    <xdr:row>104</xdr:row>
                    <xdr:rowOff>133350</xdr:rowOff>
                  </from>
                  <to>
                    <xdr:col>9</xdr:col>
                    <xdr:colOff>76200</xdr:colOff>
                    <xdr:row>106</xdr:row>
                    <xdr:rowOff>28575</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19050</xdr:colOff>
                    <xdr:row>104</xdr:row>
                    <xdr:rowOff>133350</xdr:rowOff>
                  </from>
                  <to>
                    <xdr:col>11</xdr:col>
                    <xdr:colOff>76200</xdr:colOff>
                    <xdr:row>106</xdr:row>
                    <xdr:rowOff>28575</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19050</xdr:colOff>
                    <xdr:row>104</xdr:row>
                    <xdr:rowOff>133350</xdr:rowOff>
                  </from>
                  <to>
                    <xdr:col>13</xdr:col>
                    <xdr:colOff>76200</xdr:colOff>
                    <xdr:row>106</xdr:row>
                    <xdr:rowOff>28575</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19050</xdr:colOff>
                    <xdr:row>114</xdr:row>
                    <xdr:rowOff>133350</xdr:rowOff>
                  </from>
                  <to>
                    <xdr:col>9</xdr:col>
                    <xdr:colOff>76200</xdr:colOff>
                    <xdr:row>116</xdr:row>
                    <xdr:rowOff>28575</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19050</xdr:colOff>
                    <xdr:row>114</xdr:row>
                    <xdr:rowOff>133350</xdr:rowOff>
                  </from>
                  <to>
                    <xdr:col>11</xdr:col>
                    <xdr:colOff>76200</xdr:colOff>
                    <xdr:row>116</xdr:row>
                    <xdr:rowOff>28575</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19050</xdr:colOff>
                    <xdr:row>114</xdr:row>
                    <xdr:rowOff>133350</xdr:rowOff>
                  </from>
                  <to>
                    <xdr:col>13</xdr:col>
                    <xdr:colOff>76200</xdr:colOff>
                    <xdr:row>116</xdr:row>
                    <xdr:rowOff>28575</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19050</xdr:colOff>
                    <xdr:row>116</xdr:row>
                    <xdr:rowOff>133350</xdr:rowOff>
                  </from>
                  <to>
                    <xdr:col>9</xdr:col>
                    <xdr:colOff>76200</xdr:colOff>
                    <xdr:row>118</xdr:row>
                    <xdr:rowOff>28575</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19050</xdr:colOff>
                    <xdr:row>116</xdr:row>
                    <xdr:rowOff>133350</xdr:rowOff>
                  </from>
                  <to>
                    <xdr:col>11</xdr:col>
                    <xdr:colOff>76200</xdr:colOff>
                    <xdr:row>118</xdr:row>
                    <xdr:rowOff>28575</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19050</xdr:colOff>
                    <xdr:row>116</xdr:row>
                    <xdr:rowOff>133350</xdr:rowOff>
                  </from>
                  <to>
                    <xdr:col>13</xdr:col>
                    <xdr:colOff>76200</xdr:colOff>
                    <xdr:row>118</xdr:row>
                    <xdr:rowOff>28575</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19050</xdr:colOff>
                    <xdr:row>121</xdr:row>
                    <xdr:rowOff>133350</xdr:rowOff>
                  </from>
                  <to>
                    <xdr:col>9</xdr:col>
                    <xdr:colOff>76200</xdr:colOff>
                    <xdr:row>123</xdr:row>
                    <xdr:rowOff>28575</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19050</xdr:colOff>
                    <xdr:row>121</xdr:row>
                    <xdr:rowOff>133350</xdr:rowOff>
                  </from>
                  <to>
                    <xdr:col>11</xdr:col>
                    <xdr:colOff>76200</xdr:colOff>
                    <xdr:row>123</xdr:row>
                    <xdr:rowOff>28575</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19050</xdr:colOff>
                    <xdr:row>121</xdr:row>
                    <xdr:rowOff>133350</xdr:rowOff>
                  </from>
                  <to>
                    <xdr:col>13</xdr:col>
                    <xdr:colOff>76200</xdr:colOff>
                    <xdr:row>123</xdr:row>
                    <xdr:rowOff>28575</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19050</xdr:colOff>
                    <xdr:row>124</xdr:row>
                    <xdr:rowOff>133350</xdr:rowOff>
                  </from>
                  <to>
                    <xdr:col>9</xdr:col>
                    <xdr:colOff>76200</xdr:colOff>
                    <xdr:row>126</xdr:row>
                    <xdr:rowOff>28575</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19050</xdr:colOff>
                    <xdr:row>124</xdr:row>
                    <xdr:rowOff>133350</xdr:rowOff>
                  </from>
                  <to>
                    <xdr:col>11</xdr:col>
                    <xdr:colOff>76200</xdr:colOff>
                    <xdr:row>126</xdr:row>
                    <xdr:rowOff>28575</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19050</xdr:colOff>
                    <xdr:row>124</xdr:row>
                    <xdr:rowOff>133350</xdr:rowOff>
                  </from>
                  <to>
                    <xdr:col>13</xdr:col>
                    <xdr:colOff>76200</xdr:colOff>
                    <xdr:row>126</xdr:row>
                    <xdr:rowOff>28575</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19050</xdr:colOff>
                    <xdr:row>128</xdr:row>
                    <xdr:rowOff>133350</xdr:rowOff>
                  </from>
                  <to>
                    <xdr:col>9</xdr:col>
                    <xdr:colOff>76200</xdr:colOff>
                    <xdr:row>130</xdr:row>
                    <xdr:rowOff>28575</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19050</xdr:colOff>
                    <xdr:row>128</xdr:row>
                    <xdr:rowOff>133350</xdr:rowOff>
                  </from>
                  <to>
                    <xdr:col>11</xdr:col>
                    <xdr:colOff>76200</xdr:colOff>
                    <xdr:row>130</xdr:row>
                    <xdr:rowOff>28575</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19050</xdr:colOff>
                    <xdr:row>128</xdr:row>
                    <xdr:rowOff>133350</xdr:rowOff>
                  </from>
                  <to>
                    <xdr:col>13</xdr:col>
                    <xdr:colOff>76200</xdr:colOff>
                    <xdr:row>130</xdr:row>
                    <xdr:rowOff>28575</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19050</xdr:colOff>
                    <xdr:row>145</xdr:row>
                    <xdr:rowOff>133350</xdr:rowOff>
                  </from>
                  <to>
                    <xdr:col>9</xdr:col>
                    <xdr:colOff>76200</xdr:colOff>
                    <xdr:row>147</xdr:row>
                    <xdr:rowOff>28575</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19050</xdr:colOff>
                    <xdr:row>145</xdr:row>
                    <xdr:rowOff>133350</xdr:rowOff>
                  </from>
                  <to>
                    <xdr:col>11</xdr:col>
                    <xdr:colOff>76200</xdr:colOff>
                    <xdr:row>147</xdr:row>
                    <xdr:rowOff>28575</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19050</xdr:colOff>
                    <xdr:row>145</xdr:row>
                    <xdr:rowOff>133350</xdr:rowOff>
                  </from>
                  <to>
                    <xdr:col>13</xdr:col>
                    <xdr:colOff>76200</xdr:colOff>
                    <xdr:row>147</xdr:row>
                    <xdr:rowOff>28575</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19050</xdr:colOff>
                    <xdr:row>155</xdr:row>
                    <xdr:rowOff>133350</xdr:rowOff>
                  </from>
                  <to>
                    <xdr:col>9</xdr:col>
                    <xdr:colOff>76200</xdr:colOff>
                    <xdr:row>157</xdr:row>
                    <xdr:rowOff>28575</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19050</xdr:colOff>
                    <xdr:row>155</xdr:row>
                    <xdr:rowOff>133350</xdr:rowOff>
                  </from>
                  <to>
                    <xdr:col>11</xdr:col>
                    <xdr:colOff>76200</xdr:colOff>
                    <xdr:row>157</xdr:row>
                    <xdr:rowOff>28575</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19050</xdr:colOff>
                    <xdr:row>155</xdr:row>
                    <xdr:rowOff>133350</xdr:rowOff>
                  </from>
                  <to>
                    <xdr:col>13</xdr:col>
                    <xdr:colOff>76200</xdr:colOff>
                    <xdr:row>157</xdr:row>
                    <xdr:rowOff>28575</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19050</xdr:colOff>
                    <xdr:row>157</xdr:row>
                    <xdr:rowOff>133350</xdr:rowOff>
                  </from>
                  <to>
                    <xdr:col>9</xdr:col>
                    <xdr:colOff>76200</xdr:colOff>
                    <xdr:row>159</xdr:row>
                    <xdr:rowOff>28575</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19050</xdr:colOff>
                    <xdr:row>157</xdr:row>
                    <xdr:rowOff>133350</xdr:rowOff>
                  </from>
                  <to>
                    <xdr:col>11</xdr:col>
                    <xdr:colOff>76200</xdr:colOff>
                    <xdr:row>159</xdr:row>
                    <xdr:rowOff>28575</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19050</xdr:colOff>
                    <xdr:row>157</xdr:row>
                    <xdr:rowOff>133350</xdr:rowOff>
                  </from>
                  <to>
                    <xdr:col>13</xdr:col>
                    <xdr:colOff>76200</xdr:colOff>
                    <xdr:row>159</xdr:row>
                    <xdr:rowOff>28575</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19050</xdr:colOff>
                    <xdr:row>159</xdr:row>
                    <xdr:rowOff>133350</xdr:rowOff>
                  </from>
                  <to>
                    <xdr:col>9</xdr:col>
                    <xdr:colOff>76200</xdr:colOff>
                    <xdr:row>161</xdr:row>
                    <xdr:rowOff>28575</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19050</xdr:colOff>
                    <xdr:row>159</xdr:row>
                    <xdr:rowOff>133350</xdr:rowOff>
                  </from>
                  <to>
                    <xdr:col>11</xdr:col>
                    <xdr:colOff>76200</xdr:colOff>
                    <xdr:row>161</xdr:row>
                    <xdr:rowOff>28575</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19050</xdr:colOff>
                    <xdr:row>159</xdr:row>
                    <xdr:rowOff>133350</xdr:rowOff>
                  </from>
                  <to>
                    <xdr:col>13</xdr:col>
                    <xdr:colOff>76200</xdr:colOff>
                    <xdr:row>161</xdr:row>
                    <xdr:rowOff>28575</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19050</xdr:colOff>
                    <xdr:row>163</xdr:row>
                    <xdr:rowOff>133350</xdr:rowOff>
                  </from>
                  <to>
                    <xdr:col>9</xdr:col>
                    <xdr:colOff>76200</xdr:colOff>
                    <xdr:row>165</xdr:row>
                    <xdr:rowOff>28575</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19050</xdr:colOff>
                    <xdr:row>163</xdr:row>
                    <xdr:rowOff>133350</xdr:rowOff>
                  </from>
                  <to>
                    <xdr:col>11</xdr:col>
                    <xdr:colOff>76200</xdr:colOff>
                    <xdr:row>165</xdr:row>
                    <xdr:rowOff>28575</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19050</xdr:colOff>
                    <xdr:row>163</xdr:row>
                    <xdr:rowOff>133350</xdr:rowOff>
                  </from>
                  <to>
                    <xdr:col>13</xdr:col>
                    <xdr:colOff>76200</xdr:colOff>
                    <xdr:row>165</xdr:row>
                    <xdr:rowOff>28575</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19050</xdr:colOff>
                    <xdr:row>165</xdr:row>
                    <xdr:rowOff>133350</xdr:rowOff>
                  </from>
                  <to>
                    <xdr:col>9</xdr:col>
                    <xdr:colOff>76200</xdr:colOff>
                    <xdr:row>167</xdr:row>
                    <xdr:rowOff>28575</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19050</xdr:colOff>
                    <xdr:row>165</xdr:row>
                    <xdr:rowOff>133350</xdr:rowOff>
                  </from>
                  <to>
                    <xdr:col>11</xdr:col>
                    <xdr:colOff>76200</xdr:colOff>
                    <xdr:row>167</xdr:row>
                    <xdr:rowOff>28575</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19050</xdr:colOff>
                    <xdr:row>165</xdr:row>
                    <xdr:rowOff>133350</xdr:rowOff>
                  </from>
                  <to>
                    <xdr:col>13</xdr:col>
                    <xdr:colOff>76200</xdr:colOff>
                    <xdr:row>167</xdr:row>
                    <xdr:rowOff>28575</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19050</xdr:colOff>
                    <xdr:row>173</xdr:row>
                    <xdr:rowOff>133350</xdr:rowOff>
                  </from>
                  <to>
                    <xdr:col>9</xdr:col>
                    <xdr:colOff>76200</xdr:colOff>
                    <xdr:row>175</xdr:row>
                    <xdr:rowOff>28575</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19050</xdr:colOff>
                    <xdr:row>173</xdr:row>
                    <xdr:rowOff>133350</xdr:rowOff>
                  </from>
                  <to>
                    <xdr:col>11</xdr:col>
                    <xdr:colOff>76200</xdr:colOff>
                    <xdr:row>175</xdr:row>
                    <xdr:rowOff>28575</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19050</xdr:colOff>
                    <xdr:row>173</xdr:row>
                    <xdr:rowOff>133350</xdr:rowOff>
                  </from>
                  <to>
                    <xdr:col>13</xdr:col>
                    <xdr:colOff>76200</xdr:colOff>
                    <xdr:row>175</xdr:row>
                    <xdr:rowOff>28575</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19050</xdr:colOff>
                    <xdr:row>175</xdr:row>
                    <xdr:rowOff>133350</xdr:rowOff>
                  </from>
                  <to>
                    <xdr:col>9</xdr:col>
                    <xdr:colOff>76200</xdr:colOff>
                    <xdr:row>177</xdr:row>
                    <xdr:rowOff>28575</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19050</xdr:colOff>
                    <xdr:row>175</xdr:row>
                    <xdr:rowOff>133350</xdr:rowOff>
                  </from>
                  <to>
                    <xdr:col>11</xdr:col>
                    <xdr:colOff>76200</xdr:colOff>
                    <xdr:row>177</xdr:row>
                    <xdr:rowOff>28575</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19050</xdr:colOff>
                    <xdr:row>175</xdr:row>
                    <xdr:rowOff>133350</xdr:rowOff>
                  </from>
                  <to>
                    <xdr:col>13</xdr:col>
                    <xdr:colOff>76200</xdr:colOff>
                    <xdr:row>177</xdr:row>
                    <xdr:rowOff>28575</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19050</xdr:colOff>
                    <xdr:row>177</xdr:row>
                    <xdr:rowOff>133350</xdr:rowOff>
                  </from>
                  <to>
                    <xdr:col>9</xdr:col>
                    <xdr:colOff>76200</xdr:colOff>
                    <xdr:row>179</xdr:row>
                    <xdr:rowOff>28575</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19050</xdr:colOff>
                    <xdr:row>177</xdr:row>
                    <xdr:rowOff>133350</xdr:rowOff>
                  </from>
                  <to>
                    <xdr:col>11</xdr:col>
                    <xdr:colOff>76200</xdr:colOff>
                    <xdr:row>179</xdr:row>
                    <xdr:rowOff>28575</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19050</xdr:colOff>
                    <xdr:row>177</xdr:row>
                    <xdr:rowOff>133350</xdr:rowOff>
                  </from>
                  <to>
                    <xdr:col>13</xdr:col>
                    <xdr:colOff>76200</xdr:colOff>
                    <xdr:row>179</xdr:row>
                    <xdr:rowOff>28575</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19050</xdr:colOff>
                    <xdr:row>131</xdr:row>
                    <xdr:rowOff>133350</xdr:rowOff>
                  </from>
                  <to>
                    <xdr:col>9</xdr:col>
                    <xdr:colOff>76200</xdr:colOff>
                    <xdr:row>133</xdr:row>
                    <xdr:rowOff>28575</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19050</xdr:colOff>
                    <xdr:row>131</xdr:row>
                    <xdr:rowOff>133350</xdr:rowOff>
                  </from>
                  <to>
                    <xdr:col>11</xdr:col>
                    <xdr:colOff>76200</xdr:colOff>
                    <xdr:row>133</xdr:row>
                    <xdr:rowOff>28575</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19050</xdr:colOff>
                    <xdr:row>131</xdr:row>
                    <xdr:rowOff>133350</xdr:rowOff>
                  </from>
                  <to>
                    <xdr:col>13</xdr:col>
                    <xdr:colOff>76200</xdr:colOff>
                    <xdr:row>133</xdr:row>
                    <xdr:rowOff>28575</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19050</xdr:colOff>
                    <xdr:row>51</xdr:row>
                    <xdr:rowOff>133350</xdr:rowOff>
                  </from>
                  <to>
                    <xdr:col>9</xdr:col>
                    <xdr:colOff>76200</xdr:colOff>
                    <xdr:row>53</xdr:row>
                    <xdr:rowOff>28575</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19050</xdr:colOff>
                    <xdr:row>50</xdr:row>
                    <xdr:rowOff>133350</xdr:rowOff>
                  </from>
                  <to>
                    <xdr:col>11</xdr:col>
                    <xdr:colOff>76200</xdr:colOff>
                    <xdr:row>54</xdr:row>
                    <xdr:rowOff>28575</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19050</xdr:colOff>
                    <xdr:row>50</xdr:row>
                    <xdr:rowOff>133350</xdr:rowOff>
                  </from>
                  <to>
                    <xdr:col>13</xdr:col>
                    <xdr:colOff>76200</xdr:colOff>
                    <xdr:row>54</xdr:row>
                    <xdr:rowOff>28575</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19050</xdr:colOff>
                    <xdr:row>323</xdr:row>
                    <xdr:rowOff>133350</xdr:rowOff>
                  </from>
                  <to>
                    <xdr:col>2</xdr:col>
                    <xdr:colOff>333375</xdr:colOff>
                    <xdr:row>325</xdr:row>
                    <xdr:rowOff>28575</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19050</xdr:colOff>
                    <xdr:row>323</xdr:row>
                    <xdr:rowOff>133350</xdr:rowOff>
                  </from>
                  <to>
                    <xdr:col>3</xdr:col>
                    <xdr:colOff>333375</xdr:colOff>
                    <xdr:row>325</xdr:row>
                    <xdr:rowOff>28575</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19050</xdr:colOff>
                    <xdr:row>324</xdr:row>
                    <xdr:rowOff>133350</xdr:rowOff>
                  </from>
                  <to>
                    <xdr:col>4</xdr:col>
                    <xdr:colOff>333375</xdr:colOff>
                    <xdr:row>326</xdr:row>
                    <xdr:rowOff>28575</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19050</xdr:colOff>
                    <xdr:row>327</xdr:row>
                    <xdr:rowOff>133350</xdr:rowOff>
                  </from>
                  <to>
                    <xdr:col>2</xdr:col>
                    <xdr:colOff>333375</xdr:colOff>
                    <xdr:row>329</xdr:row>
                    <xdr:rowOff>28575</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19050</xdr:colOff>
                    <xdr:row>327</xdr:row>
                    <xdr:rowOff>133350</xdr:rowOff>
                  </from>
                  <to>
                    <xdr:col>3</xdr:col>
                    <xdr:colOff>333375</xdr:colOff>
                    <xdr:row>329</xdr:row>
                    <xdr:rowOff>28575</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19050</xdr:colOff>
                    <xdr:row>327</xdr:row>
                    <xdr:rowOff>133350</xdr:rowOff>
                  </from>
                  <to>
                    <xdr:col>4</xdr:col>
                    <xdr:colOff>333375</xdr:colOff>
                    <xdr:row>329</xdr:row>
                    <xdr:rowOff>28575</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28575</xdr:colOff>
                    <xdr:row>134</xdr:row>
                    <xdr:rowOff>133350</xdr:rowOff>
                  </from>
                  <to>
                    <xdr:col>9</xdr:col>
                    <xdr:colOff>95250</xdr:colOff>
                    <xdr:row>136</xdr:row>
                    <xdr:rowOff>19050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19050</xdr:colOff>
                    <xdr:row>134</xdr:row>
                    <xdr:rowOff>133350</xdr:rowOff>
                  </from>
                  <to>
                    <xdr:col>11</xdr:col>
                    <xdr:colOff>76200</xdr:colOff>
                    <xdr:row>136</xdr:row>
                    <xdr:rowOff>28575</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133350</xdr:rowOff>
                  </from>
                  <to>
                    <xdr:col>13</xdr:col>
                    <xdr:colOff>57150</xdr:colOff>
                    <xdr:row>136</xdr:row>
                    <xdr:rowOff>28575</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19050</xdr:colOff>
                    <xdr:row>328</xdr:row>
                    <xdr:rowOff>133350</xdr:rowOff>
                  </from>
                  <to>
                    <xdr:col>1</xdr:col>
                    <xdr:colOff>333375</xdr:colOff>
                    <xdr:row>330</xdr:row>
                    <xdr:rowOff>28575</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19050</xdr:colOff>
                    <xdr:row>330</xdr:row>
                    <xdr:rowOff>133350</xdr:rowOff>
                  </from>
                  <to>
                    <xdr:col>2</xdr:col>
                    <xdr:colOff>333375</xdr:colOff>
                    <xdr:row>332</xdr:row>
                    <xdr:rowOff>28575</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19050</xdr:colOff>
                    <xdr:row>330</xdr:row>
                    <xdr:rowOff>133350</xdr:rowOff>
                  </from>
                  <to>
                    <xdr:col>4</xdr:col>
                    <xdr:colOff>333375</xdr:colOff>
                    <xdr:row>332</xdr:row>
                    <xdr:rowOff>28575</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28575</xdr:colOff>
                    <xdr:row>35</xdr:row>
                    <xdr:rowOff>133350</xdr:rowOff>
                  </from>
                  <to>
                    <xdr:col>9</xdr:col>
                    <xdr:colOff>95250</xdr:colOff>
                    <xdr:row>37</xdr:row>
                    <xdr:rowOff>28575</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19050</xdr:colOff>
                    <xdr:row>35</xdr:row>
                    <xdr:rowOff>133350</xdr:rowOff>
                  </from>
                  <to>
                    <xdr:col>11</xdr:col>
                    <xdr:colOff>76200</xdr:colOff>
                    <xdr:row>37</xdr:row>
                    <xdr:rowOff>28575</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19050</xdr:colOff>
                    <xdr:row>35</xdr:row>
                    <xdr:rowOff>133350</xdr:rowOff>
                  </from>
                  <to>
                    <xdr:col>13</xdr:col>
                    <xdr:colOff>76200</xdr:colOff>
                    <xdr:row>37</xdr:row>
                    <xdr:rowOff>19050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19050</xdr:colOff>
                    <xdr:row>112</xdr:row>
                    <xdr:rowOff>57150</xdr:rowOff>
                  </from>
                  <to>
                    <xdr:col>9</xdr:col>
                    <xdr:colOff>95250</xdr:colOff>
                    <xdr:row>114</xdr:row>
                    <xdr:rowOff>123825</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619125</xdr:colOff>
                    <xdr:row>112</xdr:row>
                    <xdr:rowOff>133350</xdr:rowOff>
                  </from>
                  <to>
                    <xdr:col>11</xdr:col>
                    <xdr:colOff>47625</xdr:colOff>
                    <xdr:row>114</xdr:row>
                    <xdr:rowOff>19050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28575</xdr:colOff>
                    <xdr:row>112</xdr:row>
                    <xdr:rowOff>133350</xdr:rowOff>
                  </from>
                  <to>
                    <xdr:col>13</xdr:col>
                    <xdr:colOff>95250</xdr:colOff>
                    <xdr:row>114</xdr:row>
                    <xdr:rowOff>28575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defaultColWidth="9.140625" defaultRowHeight="14.25" x14ac:dyDescent="0.2"/>
  <cols>
    <col min="1" max="1" width="1.42578125" style="21" customWidth="1"/>
    <col min="2" max="2" width="6.42578125" style="21" customWidth="1"/>
    <col min="3" max="3" width="37" style="8" customWidth="1"/>
    <col min="4" max="5" width="15.7109375" style="8" customWidth="1"/>
    <col min="6" max="6" width="15.140625" style="8" customWidth="1"/>
    <col min="7" max="7" width="16.42578125" style="8" customWidth="1"/>
    <col min="8" max="10" width="9.140625" style="8"/>
    <col min="11" max="11" width="5.42578125" style="8" customWidth="1"/>
    <col min="12" max="16384" width="9.140625" style="8"/>
  </cols>
  <sheetData>
    <row r="1" spans="1:7" x14ac:dyDescent="0.2">
      <c r="A1" s="16"/>
      <c r="B1" s="16"/>
      <c r="C1" s="17"/>
      <c r="D1" s="18">
        <v>-1</v>
      </c>
      <c r="E1" s="19">
        <v>-2</v>
      </c>
      <c r="F1" s="52">
        <v>-3</v>
      </c>
      <c r="G1" s="20">
        <v>-4</v>
      </c>
    </row>
    <row r="2" spans="1:7" x14ac:dyDescent="0.2">
      <c r="C2" s="13"/>
      <c r="D2" s="13"/>
      <c r="E2" s="26" t="s">
        <v>1</v>
      </c>
      <c r="F2" s="1075" t="str">
        <f>"BUDGET YEAR ENDING "&amp;TEXT('Form 1'!C138, "MM/DD/YY")</f>
        <v>BUDGET YEAR ENDING 06/30/26</v>
      </c>
      <c r="G2" s="1076"/>
    </row>
    <row r="3" spans="1:7" s="24" customFormat="1" ht="15.75" customHeight="1" x14ac:dyDescent="0.2">
      <c r="A3" s="50"/>
      <c r="B3" s="45"/>
      <c r="C3" s="47"/>
      <c r="D3" s="46" t="s">
        <v>412</v>
      </c>
      <c r="E3" s="46" t="s">
        <v>414</v>
      </c>
      <c r="F3" s="51"/>
    </row>
    <row r="4" spans="1:7" s="24" customFormat="1" ht="15.75" customHeight="1" x14ac:dyDescent="0.2">
      <c r="A4" s="50"/>
      <c r="B4" s="45"/>
      <c r="C4" s="47" t="s">
        <v>204</v>
      </c>
      <c r="D4" s="46" t="s">
        <v>413</v>
      </c>
      <c r="E4" s="46" t="s">
        <v>413</v>
      </c>
      <c r="F4" s="49" t="s">
        <v>415</v>
      </c>
      <c r="G4" s="44" t="s">
        <v>115</v>
      </c>
    </row>
    <row r="5" spans="1:7" s="24" customFormat="1" ht="15" customHeight="1" x14ac:dyDescent="0.2">
      <c r="A5" s="22"/>
      <c r="B5" s="36"/>
      <c r="C5" s="37"/>
      <c r="D5" s="156">
        <f>'Form 1'!C129</f>
        <v>45473</v>
      </c>
      <c r="E5" s="156">
        <f>'Form 1'!C133</f>
        <v>45838</v>
      </c>
      <c r="F5" s="48" t="s">
        <v>416</v>
      </c>
      <c r="G5" s="23" t="s">
        <v>416</v>
      </c>
    </row>
    <row r="6" spans="1:7" ht="21" customHeight="1" x14ac:dyDescent="0.25">
      <c r="A6" s="112" t="s">
        <v>178</v>
      </c>
      <c r="B6" s="112"/>
      <c r="C6" s="113" t="s">
        <v>256</v>
      </c>
      <c r="D6" s="101"/>
      <c r="E6" s="101"/>
      <c r="F6" s="101"/>
      <c r="G6" s="102"/>
    </row>
    <row r="7" spans="1:7" x14ac:dyDescent="0.2">
      <c r="A7" s="114" t="s">
        <v>257</v>
      </c>
      <c r="B7" s="115"/>
      <c r="C7" s="100" t="s">
        <v>258</v>
      </c>
      <c r="D7" s="98"/>
      <c r="E7" s="98"/>
      <c r="F7" s="98"/>
      <c r="G7" s="99"/>
    </row>
    <row r="8" spans="1:7" x14ac:dyDescent="0.2">
      <c r="A8" s="115"/>
      <c r="B8" s="115" t="s">
        <v>123</v>
      </c>
      <c r="C8" s="100" t="s">
        <v>124</v>
      </c>
      <c r="D8" s="98"/>
      <c r="E8" s="98"/>
      <c r="F8" s="98"/>
      <c r="G8" s="99"/>
    </row>
    <row r="9" spans="1:7" x14ac:dyDescent="0.2">
      <c r="A9" s="115"/>
      <c r="B9" s="115" t="s">
        <v>259</v>
      </c>
      <c r="C9" s="100" t="s">
        <v>260</v>
      </c>
      <c r="D9" s="98"/>
      <c r="E9" s="98"/>
      <c r="F9" s="98"/>
      <c r="G9" s="99"/>
    </row>
    <row r="10" spans="1:7" x14ac:dyDescent="0.2">
      <c r="A10" s="115"/>
      <c r="B10" s="115" t="s">
        <v>261</v>
      </c>
      <c r="C10" s="100" t="s">
        <v>262</v>
      </c>
      <c r="D10" s="98"/>
      <c r="E10" s="98"/>
      <c r="F10" s="98"/>
      <c r="G10" s="99"/>
    </row>
    <row r="11" spans="1:7" x14ac:dyDescent="0.2">
      <c r="A11" s="115"/>
      <c r="B11" s="115" t="s">
        <v>263</v>
      </c>
      <c r="C11" s="100" t="s">
        <v>264</v>
      </c>
      <c r="D11" s="98"/>
      <c r="E11" s="98"/>
      <c r="F11" s="98"/>
      <c r="G11" s="99"/>
    </row>
    <row r="12" spans="1:7" x14ac:dyDescent="0.2">
      <c r="A12" s="115"/>
      <c r="B12" s="115" t="s">
        <v>265</v>
      </c>
      <c r="C12" s="100" t="s">
        <v>266</v>
      </c>
      <c r="D12" s="98"/>
      <c r="E12" s="98"/>
      <c r="F12" s="98"/>
      <c r="G12" s="99"/>
    </row>
    <row r="13" spans="1:7" x14ac:dyDescent="0.2">
      <c r="A13" s="115"/>
      <c r="B13" s="115" t="s">
        <v>125</v>
      </c>
      <c r="C13" s="100" t="s">
        <v>87</v>
      </c>
      <c r="D13" s="98"/>
      <c r="E13" s="98"/>
      <c r="F13" s="98"/>
      <c r="G13" s="99"/>
    </row>
    <row r="14" spans="1:7" x14ac:dyDescent="0.2">
      <c r="A14" s="114" t="s">
        <v>267</v>
      </c>
      <c r="B14" s="115"/>
      <c r="C14" s="100" t="s">
        <v>251</v>
      </c>
      <c r="D14" s="98"/>
      <c r="E14" s="98"/>
      <c r="F14" s="98"/>
      <c r="G14" s="99"/>
    </row>
    <row r="15" spans="1:7" x14ac:dyDescent="0.2">
      <c r="A15" s="115" t="s">
        <v>268</v>
      </c>
      <c r="B15" s="115"/>
      <c r="C15" s="100" t="s">
        <v>269</v>
      </c>
      <c r="D15" s="98"/>
      <c r="E15" s="98"/>
      <c r="F15" s="98"/>
      <c r="G15" s="99"/>
    </row>
    <row r="16" spans="1:7" x14ac:dyDescent="0.2">
      <c r="A16" s="115"/>
      <c r="B16" s="115" t="s">
        <v>270</v>
      </c>
      <c r="C16" s="100" t="s">
        <v>271</v>
      </c>
      <c r="D16" s="98"/>
      <c r="E16" s="98"/>
      <c r="F16" s="98"/>
      <c r="G16" s="99"/>
    </row>
    <row r="17" spans="1:7" x14ac:dyDescent="0.2">
      <c r="A17" s="115"/>
      <c r="B17" s="115" t="s">
        <v>272</v>
      </c>
      <c r="C17" s="100" t="s">
        <v>273</v>
      </c>
      <c r="D17" s="98"/>
      <c r="E17" s="98"/>
      <c r="F17" s="98"/>
      <c r="G17" s="99"/>
    </row>
    <row r="18" spans="1:7" x14ac:dyDescent="0.2">
      <c r="A18" s="115"/>
      <c r="B18" s="115" t="s">
        <v>274</v>
      </c>
      <c r="C18" s="100" t="s">
        <v>275</v>
      </c>
      <c r="D18" s="98"/>
      <c r="E18" s="98"/>
      <c r="F18" s="98"/>
      <c r="G18" s="99"/>
    </row>
    <row r="19" spans="1:7" x14ac:dyDescent="0.2">
      <c r="A19" s="115" t="s">
        <v>276</v>
      </c>
      <c r="B19" s="115"/>
      <c r="C19" s="100" t="s">
        <v>277</v>
      </c>
      <c r="D19" s="98"/>
      <c r="E19" s="98"/>
      <c r="F19" s="98"/>
      <c r="G19" s="99"/>
    </row>
    <row r="20" spans="1:7" x14ac:dyDescent="0.2">
      <c r="A20" s="115"/>
      <c r="B20" s="115" t="s">
        <v>278</v>
      </c>
      <c r="C20" s="100" t="s">
        <v>271</v>
      </c>
      <c r="D20" s="98"/>
      <c r="E20" s="98"/>
      <c r="F20" s="98"/>
      <c r="G20" s="99"/>
    </row>
    <row r="21" spans="1:7" x14ac:dyDescent="0.2">
      <c r="A21" s="115"/>
      <c r="B21" s="115" t="s">
        <v>279</v>
      </c>
      <c r="C21" s="100" t="s">
        <v>275</v>
      </c>
      <c r="D21" s="98"/>
      <c r="E21" s="98"/>
      <c r="F21" s="98"/>
      <c r="G21" s="99"/>
    </row>
    <row r="22" spans="1:7" x14ac:dyDescent="0.2">
      <c r="A22" s="115" t="s">
        <v>94</v>
      </c>
      <c r="B22" s="115"/>
      <c r="C22" s="100" t="s">
        <v>280</v>
      </c>
      <c r="D22" s="98"/>
      <c r="E22" s="98"/>
      <c r="F22" s="98"/>
      <c r="G22" s="99"/>
    </row>
    <row r="23" spans="1:7" x14ac:dyDescent="0.2">
      <c r="A23" s="115" t="s">
        <v>74</v>
      </c>
      <c r="B23" s="115"/>
      <c r="C23" s="100" t="s">
        <v>281</v>
      </c>
      <c r="D23" s="98"/>
      <c r="E23" s="98"/>
      <c r="F23" s="98"/>
      <c r="G23" s="99"/>
    </row>
    <row r="24" spans="1:7" x14ac:dyDescent="0.2">
      <c r="A24" s="115"/>
      <c r="B24" s="115" t="s">
        <v>282</v>
      </c>
      <c r="C24" s="100" t="s">
        <v>283</v>
      </c>
      <c r="D24" s="98"/>
      <c r="E24" s="98"/>
      <c r="F24" s="98"/>
      <c r="G24" s="99"/>
    </row>
    <row r="25" spans="1:7" x14ac:dyDescent="0.2">
      <c r="A25" s="115"/>
      <c r="B25" s="115" t="s">
        <v>284</v>
      </c>
      <c r="C25" s="100" t="s">
        <v>285</v>
      </c>
      <c r="D25" s="98"/>
      <c r="E25" s="98"/>
      <c r="F25" s="98"/>
      <c r="G25" s="99"/>
    </row>
    <row r="26" spans="1:7" x14ac:dyDescent="0.2">
      <c r="A26" s="115"/>
      <c r="B26" s="115" t="s">
        <v>286</v>
      </c>
      <c r="C26" s="100" t="s">
        <v>287</v>
      </c>
      <c r="D26" s="98"/>
      <c r="E26" s="98"/>
      <c r="F26" s="98"/>
      <c r="G26" s="99"/>
    </row>
    <row r="27" spans="1:7" x14ac:dyDescent="0.2">
      <c r="A27" s="115"/>
      <c r="B27" s="115" t="s">
        <v>288</v>
      </c>
      <c r="C27" s="100" t="s">
        <v>87</v>
      </c>
      <c r="D27" s="98"/>
      <c r="E27" s="98"/>
      <c r="F27" s="98"/>
      <c r="G27" s="99"/>
    </row>
    <row r="28" spans="1:7" x14ac:dyDescent="0.2">
      <c r="A28" s="114" t="s">
        <v>289</v>
      </c>
      <c r="B28" s="115"/>
      <c r="C28" s="100" t="s">
        <v>290</v>
      </c>
      <c r="D28" s="98"/>
      <c r="E28" s="98"/>
      <c r="F28" s="98"/>
      <c r="G28" s="99"/>
    </row>
    <row r="29" spans="1:7" x14ac:dyDescent="0.2">
      <c r="A29" s="114" t="s">
        <v>291</v>
      </c>
      <c r="B29" s="115"/>
      <c r="C29" s="100" t="s">
        <v>292</v>
      </c>
      <c r="D29" s="98"/>
      <c r="E29" s="98"/>
      <c r="F29" s="98"/>
      <c r="G29" s="99"/>
    </row>
    <row r="30" spans="1:7" x14ac:dyDescent="0.2">
      <c r="A30" s="114" t="s">
        <v>293</v>
      </c>
      <c r="B30" s="115"/>
      <c r="C30" s="100" t="s">
        <v>294</v>
      </c>
      <c r="D30" s="98"/>
      <c r="E30" s="98"/>
      <c r="F30" s="98"/>
      <c r="G30" s="99"/>
    </row>
    <row r="31" spans="1:7" x14ac:dyDescent="0.2">
      <c r="A31" s="115" t="s">
        <v>295</v>
      </c>
      <c r="B31" s="115"/>
      <c r="C31" s="153" t="s">
        <v>498</v>
      </c>
      <c r="D31" s="98"/>
      <c r="E31" s="98"/>
      <c r="F31" s="98"/>
      <c r="G31" s="99"/>
    </row>
    <row r="32" spans="1:7" x14ac:dyDescent="0.2">
      <c r="A32" s="114" t="s">
        <v>296</v>
      </c>
      <c r="B32" s="114"/>
      <c r="C32" s="96" t="s">
        <v>297</v>
      </c>
      <c r="D32" s="116"/>
      <c r="E32" s="116"/>
      <c r="F32" s="116"/>
      <c r="G32" s="117"/>
    </row>
    <row r="33" spans="1:11" x14ac:dyDescent="0.2">
      <c r="A33" s="114" t="s">
        <v>298</v>
      </c>
      <c r="B33" s="115"/>
      <c r="C33" s="100" t="s">
        <v>299</v>
      </c>
      <c r="D33" s="98"/>
      <c r="E33" s="98"/>
      <c r="F33" s="98"/>
      <c r="G33" s="99"/>
    </row>
    <row r="34" spans="1:11" x14ac:dyDescent="0.2">
      <c r="A34" s="114" t="s">
        <v>300</v>
      </c>
      <c r="B34" s="115"/>
      <c r="C34" s="153" t="s">
        <v>497</v>
      </c>
      <c r="D34" s="98"/>
      <c r="E34" s="98"/>
      <c r="F34" s="98"/>
      <c r="G34" s="99"/>
    </row>
    <row r="35" spans="1:11" x14ac:dyDescent="0.2">
      <c r="A35" s="115"/>
      <c r="B35" s="115"/>
      <c r="C35" s="100"/>
      <c r="D35" s="98"/>
      <c r="E35" s="98"/>
      <c r="F35" s="98"/>
      <c r="G35" s="99"/>
    </row>
    <row r="36" spans="1:11" ht="15.75" thickBot="1" x14ac:dyDescent="0.3">
      <c r="A36" s="118" t="s">
        <v>301</v>
      </c>
      <c r="B36" s="119"/>
      <c r="C36" s="103"/>
      <c r="D36" s="104"/>
      <c r="E36" s="104"/>
      <c r="F36" s="104"/>
      <c r="G36" s="105"/>
    </row>
    <row r="37" spans="1:11" ht="21.75" customHeight="1" thickTop="1" x14ac:dyDescent="0.25">
      <c r="A37" s="120" t="s">
        <v>302</v>
      </c>
      <c r="B37" s="121"/>
      <c r="C37" s="122" t="s">
        <v>303</v>
      </c>
      <c r="D37" s="101"/>
      <c r="E37" s="101"/>
      <c r="F37" s="101"/>
      <c r="G37" s="102"/>
    </row>
    <row r="38" spans="1:11" x14ac:dyDescent="0.2">
      <c r="A38" s="115"/>
      <c r="B38" s="115" t="s">
        <v>520</v>
      </c>
      <c r="C38" s="100" t="s">
        <v>304</v>
      </c>
      <c r="D38" s="98"/>
      <c r="E38" s="98"/>
      <c r="F38" s="98"/>
      <c r="G38" s="99"/>
    </row>
    <row r="39" spans="1:11" x14ac:dyDescent="0.2">
      <c r="A39" s="115"/>
      <c r="B39" s="115" t="s">
        <v>306</v>
      </c>
      <c r="C39" s="100" t="s">
        <v>307</v>
      </c>
      <c r="D39" s="98"/>
      <c r="E39" s="98"/>
      <c r="F39" s="98"/>
      <c r="G39" s="99"/>
      <c r="K39" s="25"/>
    </row>
    <row r="40" spans="1:11" x14ac:dyDescent="0.2">
      <c r="A40" s="115"/>
      <c r="B40" s="115" t="s">
        <v>308</v>
      </c>
      <c r="C40" s="100" t="s">
        <v>309</v>
      </c>
      <c r="D40" s="98"/>
      <c r="E40" s="98"/>
      <c r="F40" s="98"/>
      <c r="G40" s="99"/>
    </row>
    <row r="41" spans="1:11" ht="20.25" customHeight="1" thickBot="1" x14ac:dyDescent="0.3">
      <c r="A41" s="118" t="s">
        <v>310</v>
      </c>
      <c r="B41" s="119"/>
      <c r="C41" s="103"/>
      <c r="D41" s="104"/>
      <c r="E41" s="104"/>
      <c r="F41" s="104"/>
      <c r="G41" s="105"/>
    </row>
    <row r="42" spans="1:11" ht="15" thickTop="1" x14ac:dyDescent="0.2">
      <c r="A42" s="123"/>
      <c r="B42" s="123"/>
      <c r="C42" s="106"/>
      <c r="D42" s="106"/>
      <c r="E42" s="106"/>
      <c r="F42" s="106"/>
      <c r="G42" s="106"/>
    </row>
    <row r="43" spans="1:11" x14ac:dyDescent="0.2">
      <c r="A43" s="123"/>
      <c r="B43" s="123"/>
      <c r="C43" s="106"/>
      <c r="D43" s="106"/>
      <c r="E43" s="106"/>
      <c r="F43" s="106"/>
      <c r="G43" s="106"/>
    </row>
    <row r="44" spans="1:11" x14ac:dyDescent="0.2">
      <c r="A44" s="115"/>
      <c r="B44" s="115"/>
      <c r="C44" s="97"/>
      <c r="D44" s="106" t="s">
        <v>52</v>
      </c>
      <c r="E44" s="97"/>
      <c r="F44" s="155" t="str">
        <f>"Budget Fiscal Year "&amp;TEXT('Form 1'!$C$136, "mm/dd/yy")</f>
        <v>Budget Fiscal Year 2025-2026</v>
      </c>
      <c r="G44" s="106"/>
    </row>
    <row r="45" spans="1:11" ht="14.25" customHeight="1" x14ac:dyDescent="0.2">
      <c r="A45" s="114"/>
      <c r="B45" s="114"/>
      <c r="C45" s="124"/>
      <c r="D45" s="123" t="s">
        <v>202</v>
      </c>
      <c r="E45" s="106"/>
      <c r="F45" s="106"/>
      <c r="G45" s="106"/>
    </row>
    <row r="46" spans="1:11" ht="17.25" customHeight="1" x14ac:dyDescent="0.2">
      <c r="A46" s="123" t="s">
        <v>203</v>
      </c>
      <c r="B46" s="123"/>
      <c r="C46" s="106"/>
      <c r="D46" s="106"/>
      <c r="E46" s="106"/>
      <c r="F46" s="106"/>
      <c r="G46" s="106"/>
    </row>
    <row r="47" spans="1:11" x14ac:dyDescent="0.2">
      <c r="A47" s="123"/>
      <c r="B47" s="123"/>
      <c r="C47" s="106"/>
      <c r="D47" s="106"/>
      <c r="E47" s="106"/>
      <c r="F47" s="106"/>
      <c r="G47" s="106"/>
    </row>
    <row r="48" spans="1:11" x14ac:dyDescent="0.2">
      <c r="A48" s="123"/>
      <c r="B48" s="123"/>
      <c r="C48" s="106"/>
      <c r="D48" s="106"/>
      <c r="E48" s="106"/>
      <c r="F48" s="66"/>
      <c r="G48" s="94" t="s">
        <v>426</v>
      </c>
    </row>
    <row r="49" spans="7:7" x14ac:dyDescent="0.2">
      <c r="G49" s="154">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defaultColWidth="9.140625" defaultRowHeight="14.25" x14ac:dyDescent="0.2"/>
  <cols>
    <col min="1" max="1" width="1.5703125" style="9" customWidth="1"/>
    <col min="2" max="2" width="6.140625" style="9" customWidth="1"/>
    <col min="3" max="3" width="35" style="8" customWidth="1"/>
    <col min="4" max="5" width="15.7109375" style="8" customWidth="1"/>
    <col min="6" max="6" width="15.140625" style="8" customWidth="1"/>
    <col min="7" max="7" width="17.5703125" style="8" customWidth="1"/>
    <col min="8" max="16384" width="9.140625" style="8"/>
  </cols>
  <sheetData>
    <row r="1" spans="1:7" x14ac:dyDescent="0.2">
      <c r="A1" s="16"/>
      <c r="B1" s="16"/>
      <c r="C1" s="17"/>
      <c r="D1" s="18">
        <v>-1</v>
      </c>
      <c r="E1" s="19">
        <v>-2</v>
      </c>
      <c r="F1" s="20">
        <v>-3</v>
      </c>
      <c r="G1" s="20">
        <v>-4</v>
      </c>
    </row>
    <row r="2" spans="1:7" s="24" customFormat="1" ht="15.75" customHeight="1" x14ac:dyDescent="0.2">
      <c r="A2" s="50"/>
      <c r="B2" s="45"/>
      <c r="C2" s="47"/>
      <c r="D2" s="53"/>
      <c r="E2" s="44" t="s">
        <v>1</v>
      </c>
      <c r="F2" s="1075" t="str">
        <f>"BUDGET YEAR ENDING "&amp;TEXT('Form 1'!C138, "MM/DD/YY")</f>
        <v>BUDGET YEAR ENDING 06/30/26</v>
      </c>
      <c r="G2" s="1076"/>
    </row>
    <row r="3" spans="1:7" s="24" customFormat="1" ht="15.75" customHeight="1" x14ac:dyDescent="0.2">
      <c r="A3" s="50"/>
      <c r="B3" s="45"/>
      <c r="C3" s="53"/>
      <c r="D3" s="46" t="s">
        <v>412</v>
      </c>
      <c r="E3" s="46" t="s">
        <v>414</v>
      </c>
      <c r="F3" s="53"/>
    </row>
    <row r="4" spans="1:7" s="24" customFormat="1" ht="15.75" customHeight="1" x14ac:dyDescent="0.2">
      <c r="A4" s="50"/>
      <c r="B4" s="45"/>
      <c r="C4" s="47" t="s">
        <v>204</v>
      </c>
      <c r="D4" s="46" t="s">
        <v>413</v>
      </c>
      <c r="E4" s="46" t="s">
        <v>413</v>
      </c>
      <c r="F4" s="49" t="s">
        <v>415</v>
      </c>
      <c r="G4" s="44" t="s">
        <v>115</v>
      </c>
    </row>
    <row r="5" spans="1:7" s="24" customFormat="1" ht="15" customHeight="1" x14ac:dyDescent="0.2">
      <c r="A5" s="22"/>
      <c r="B5" s="36"/>
      <c r="C5" s="37"/>
      <c r="D5" s="156">
        <f>'Form 1'!C129</f>
        <v>45473</v>
      </c>
      <c r="E5" s="156">
        <f>'Form 1'!C133</f>
        <v>45838</v>
      </c>
      <c r="F5" s="48" t="s">
        <v>416</v>
      </c>
      <c r="G5" s="23" t="s">
        <v>416</v>
      </c>
    </row>
    <row r="6" spans="1:7" ht="21" customHeight="1" x14ac:dyDescent="0.25">
      <c r="A6" s="125" t="s">
        <v>97</v>
      </c>
      <c r="B6" s="125"/>
      <c r="C6" s="113" t="s">
        <v>205</v>
      </c>
      <c r="D6" s="126"/>
      <c r="E6" s="126"/>
      <c r="F6" s="126"/>
      <c r="G6" s="106"/>
    </row>
    <row r="7" spans="1:7" x14ac:dyDescent="0.2">
      <c r="A7" s="127" t="s">
        <v>147</v>
      </c>
      <c r="B7" s="128"/>
      <c r="C7" s="100" t="s">
        <v>206</v>
      </c>
      <c r="D7" s="100"/>
      <c r="E7" s="100"/>
      <c r="F7" s="100"/>
      <c r="G7" s="97"/>
    </row>
    <row r="8" spans="1:7" x14ac:dyDescent="0.2">
      <c r="A8" s="128"/>
      <c r="B8" s="128" t="s">
        <v>207</v>
      </c>
      <c r="C8" s="100" t="s">
        <v>208</v>
      </c>
      <c r="D8" s="100"/>
      <c r="E8" s="100"/>
      <c r="F8" s="100"/>
      <c r="G8" s="97"/>
    </row>
    <row r="9" spans="1:7" x14ac:dyDescent="0.2">
      <c r="A9" s="128"/>
      <c r="B9" s="128" t="s">
        <v>209</v>
      </c>
      <c r="C9" s="100" t="s">
        <v>87</v>
      </c>
      <c r="D9" s="100"/>
      <c r="E9" s="100"/>
      <c r="F9" s="100"/>
      <c r="G9" s="97"/>
    </row>
    <row r="10" spans="1:7" x14ac:dyDescent="0.2">
      <c r="A10" s="128" t="s">
        <v>150</v>
      </c>
      <c r="B10" s="128"/>
      <c r="C10" s="100" t="s">
        <v>210</v>
      </c>
      <c r="D10" s="100"/>
      <c r="E10" s="100"/>
      <c r="F10" s="100"/>
      <c r="G10" s="97"/>
    </row>
    <row r="11" spans="1:7" x14ac:dyDescent="0.2">
      <c r="A11" s="128"/>
      <c r="B11" s="128" t="s">
        <v>211</v>
      </c>
      <c r="C11" s="100" t="s">
        <v>212</v>
      </c>
      <c r="D11" s="100"/>
      <c r="E11" s="100"/>
      <c r="F11" s="100"/>
      <c r="G11" s="97"/>
    </row>
    <row r="12" spans="1:7" x14ac:dyDescent="0.2">
      <c r="A12" s="128"/>
      <c r="B12" s="128" t="s">
        <v>213</v>
      </c>
      <c r="C12" s="100" t="s">
        <v>214</v>
      </c>
      <c r="D12" s="100"/>
      <c r="E12" s="100"/>
      <c r="F12" s="100"/>
      <c r="G12" s="97"/>
    </row>
    <row r="13" spans="1:7" x14ac:dyDescent="0.2">
      <c r="A13" s="127" t="s">
        <v>153</v>
      </c>
      <c r="B13" s="128"/>
      <c r="C13" s="100" t="s">
        <v>215</v>
      </c>
      <c r="D13" s="100"/>
      <c r="E13" s="100"/>
      <c r="F13" s="100"/>
      <c r="G13" s="97"/>
    </row>
    <row r="14" spans="1:7" x14ac:dyDescent="0.2">
      <c r="A14" s="128"/>
      <c r="B14" s="128" t="s">
        <v>216</v>
      </c>
      <c r="C14" s="100" t="s">
        <v>217</v>
      </c>
      <c r="D14" s="100"/>
      <c r="E14" s="100"/>
      <c r="F14" s="100"/>
      <c r="G14" s="97"/>
    </row>
    <row r="15" spans="1:7" x14ac:dyDescent="0.2">
      <c r="A15" s="128"/>
      <c r="B15" s="128" t="s">
        <v>218</v>
      </c>
      <c r="C15" s="100" t="s">
        <v>219</v>
      </c>
      <c r="D15" s="100"/>
      <c r="E15" s="100"/>
      <c r="F15" s="100"/>
      <c r="G15" s="97"/>
    </row>
    <row r="16" spans="1:7" x14ac:dyDescent="0.2">
      <c r="A16" s="128"/>
      <c r="B16" s="128" t="s">
        <v>220</v>
      </c>
      <c r="C16" s="100" t="s">
        <v>221</v>
      </c>
      <c r="D16" s="100"/>
      <c r="E16" s="100"/>
      <c r="F16" s="100"/>
      <c r="G16" s="97"/>
    </row>
    <row r="17" spans="1:7" x14ac:dyDescent="0.2">
      <c r="A17" s="127"/>
      <c r="B17" s="128" t="s">
        <v>222</v>
      </c>
      <c r="C17" s="100" t="s">
        <v>223</v>
      </c>
      <c r="D17" s="100"/>
      <c r="E17" s="100"/>
      <c r="F17" s="100"/>
      <c r="G17" s="97"/>
    </row>
    <row r="18" spans="1:7" ht="26.25" customHeight="1" x14ac:dyDescent="0.2">
      <c r="A18" s="128"/>
      <c r="B18" s="129" t="s">
        <v>224</v>
      </c>
      <c r="C18" s="109" t="s">
        <v>225</v>
      </c>
      <c r="D18" s="100"/>
      <c r="E18" s="100"/>
      <c r="F18" s="100"/>
      <c r="G18" s="97"/>
    </row>
    <row r="19" spans="1:7" x14ac:dyDescent="0.2">
      <c r="A19" s="128"/>
      <c r="B19" s="128" t="s">
        <v>226</v>
      </c>
      <c r="C19" s="100" t="s">
        <v>227</v>
      </c>
      <c r="D19" s="100"/>
      <c r="E19" s="100"/>
      <c r="F19" s="100"/>
      <c r="G19" s="97"/>
    </row>
    <row r="20" spans="1:7" x14ac:dyDescent="0.2">
      <c r="A20" s="128"/>
      <c r="B20" s="128" t="s">
        <v>228</v>
      </c>
      <c r="C20" s="100" t="s">
        <v>229</v>
      </c>
      <c r="D20" s="100"/>
      <c r="E20" s="100"/>
      <c r="F20" s="100"/>
      <c r="G20" s="97"/>
    </row>
    <row r="21" spans="1:7" x14ac:dyDescent="0.2">
      <c r="A21" s="127"/>
      <c r="B21" s="128" t="s">
        <v>230</v>
      </c>
      <c r="C21" s="100" t="s">
        <v>231</v>
      </c>
      <c r="D21" s="100"/>
      <c r="E21" s="100"/>
      <c r="F21" s="100"/>
      <c r="G21" s="97"/>
    </row>
    <row r="22" spans="1:7" x14ac:dyDescent="0.2">
      <c r="A22" s="128"/>
      <c r="B22" s="128" t="s">
        <v>99</v>
      </c>
      <c r="C22" s="100" t="s">
        <v>232</v>
      </c>
      <c r="D22" s="100"/>
      <c r="E22" s="100"/>
      <c r="F22" s="100"/>
      <c r="G22" s="97"/>
    </row>
    <row r="23" spans="1:7" x14ac:dyDescent="0.2">
      <c r="A23" s="127"/>
      <c r="B23" s="128" t="s">
        <v>233</v>
      </c>
      <c r="C23" s="100" t="s">
        <v>234</v>
      </c>
      <c r="D23" s="100"/>
      <c r="E23" s="100"/>
      <c r="F23" s="100"/>
      <c r="G23" s="97"/>
    </row>
    <row r="24" spans="1:7" x14ac:dyDescent="0.2">
      <c r="A24" s="128"/>
      <c r="B24" s="128" t="s">
        <v>235</v>
      </c>
      <c r="C24" s="100" t="s">
        <v>236</v>
      </c>
      <c r="D24" s="100"/>
      <c r="E24" s="100"/>
      <c r="F24" s="100"/>
      <c r="G24" s="97"/>
    </row>
    <row r="25" spans="1:7" x14ac:dyDescent="0.2">
      <c r="A25" s="128"/>
      <c r="B25" s="128" t="s">
        <v>237</v>
      </c>
      <c r="C25" s="100" t="s">
        <v>238</v>
      </c>
      <c r="D25" s="100"/>
      <c r="E25" s="100"/>
      <c r="F25" s="100"/>
      <c r="G25" s="97"/>
    </row>
    <row r="26" spans="1:7" x14ac:dyDescent="0.2">
      <c r="A26" s="128"/>
      <c r="B26" s="128" t="s">
        <v>239</v>
      </c>
      <c r="C26" s="100" t="s">
        <v>240</v>
      </c>
      <c r="D26" s="100"/>
      <c r="E26" s="100"/>
      <c r="F26" s="100"/>
      <c r="G26" s="97"/>
    </row>
    <row r="27" spans="1:7" x14ac:dyDescent="0.2">
      <c r="A27" s="128" t="s">
        <v>155</v>
      </c>
      <c r="B27" s="128"/>
      <c r="C27" s="100" t="s">
        <v>241</v>
      </c>
      <c r="D27" s="100"/>
      <c r="E27" s="100"/>
      <c r="F27" s="100"/>
      <c r="G27" s="97"/>
    </row>
    <row r="28" spans="1:7" x14ac:dyDescent="0.2">
      <c r="A28" s="128"/>
      <c r="B28" s="128" t="s">
        <v>242</v>
      </c>
      <c r="C28" s="100" t="s">
        <v>243</v>
      </c>
      <c r="D28" s="100"/>
      <c r="E28" s="100"/>
      <c r="F28" s="100"/>
      <c r="G28" s="97"/>
    </row>
    <row r="29" spans="1:7" x14ac:dyDescent="0.2">
      <c r="A29" s="128"/>
      <c r="B29" s="128" t="s">
        <v>244</v>
      </c>
      <c r="C29" s="100" t="s">
        <v>245</v>
      </c>
      <c r="D29" s="100"/>
      <c r="E29" s="100"/>
      <c r="F29" s="100"/>
      <c r="G29" s="97"/>
    </row>
    <row r="30" spans="1:7" x14ac:dyDescent="0.2">
      <c r="A30" s="128"/>
      <c r="B30" s="128" t="s">
        <v>246</v>
      </c>
      <c r="C30" s="100" t="s">
        <v>247</v>
      </c>
      <c r="D30" s="100"/>
      <c r="E30" s="100"/>
      <c r="F30" s="100"/>
      <c r="G30" s="97"/>
    </row>
    <row r="31" spans="1:7" x14ac:dyDescent="0.2">
      <c r="A31" s="128"/>
      <c r="B31" s="128" t="s">
        <v>248</v>
      </c>
      <c r="C31" s="100" t="s">
        <v>249</v>
      </c>
      <c r="D31" s="100"/>
      <c r="E31" s="100"/>
      <c r="F31" s="100"/>
      <c r="G31" s="97"/>
    </row>
    <row r="32" spans="1:7" x14ac:dyDescent="0.2">
      <c r="A32" s="128" t="s">
        <v>250</v>
      </c>
      <c r="B32" s="128"/>
      <c r="C32" s="100" t="s">
        <v>251</v>
      </c>
      <c r="D32" s="100"/>
      <c r="E32" s="100"/>
      <c r="F32" s="100"/>
      <c r="G32" s="97"/>
    </row>
    <row r="33" spans="1:7" x14ac:dyDescent="0.2">
      <c r="A33" s="128"/>
      <c r="B33" s="128" t="s">
        <v>252</v>
      </c>
      <c r="C33" s="100" t="s">
        <v>253</v>
      </c>
      <c r="D33" s="100"/>
      <c r="E33" s="100"/>
      <c r="F33" s="100"/>
      <c r="G33" s="97"/>
    </row>
    <row r="34" spans="1:7" x14ac:dyDescent="0.2">
      <c r="A34" s="127" t="s">
        <v>140</v>
      </c>
      <c r="B34" s="128"/>
      <c r="C34" s="157" t="s">
        <v>254</v>
      </c>
      <c r="D34" s="100"/>
      <c r="E34" s="100"/>
      <c r="F34" s="100"/>
      <c r="G34" s="97"/>
    </row>
    <row r="35" spans="1:7" x14ac:dyDescent="0.2">
      <c r="A35" s="130"/>
      <c r="B35" s="130"/>
      <c r="C35" s="126"/>
      <c r="D35" s="126"/>
      <c r="E35" s="126"/>
      <c r="F35" s="126"/>
      <c r="G35" s="106"/>
    </row>
    <row r="36" spans="1:7" ht="15.75" thickBot="1" x14ac:dyDescent="0.3">
      <c r="A36" s="131" t="s">
        <v>255</v>
      </c>
      <c r="B36" s="132"/>
      <c r="C36" s="103"/>
      <c r="D36" s="103"/>
      <c r="E36" s="103"/>
      <c r="F36" s="103"/>
      <c r="G36" s="133"/>
    </row>
    <row r="37" spans="1:7" ht="15" thickTop="1" x14ac:dyDescent="0.2">
      <c r="A37" s="130"/>
      <c r="B37" s="130"/>
      <c r="C37" s="106"/>
      <c r="D37" s="106"/>
      <c r="E37" s="106"/>
      <c r="F37" s="106"/>
      <c r="G37" s="106"/>
    </row>
    <row r="38" spans="1:7" x14ac:dyDescent="0.2">
      <c r="A38" s="130"/>
      <c r="B38" s="130"/>
      <c r="C38" s="106"/>
      <c r="D38" s="106"/>
      <c r="E38" s="106"/>
      <c r="F38" s="106"/>
      <c r="G38" s="106"/>
    </row>
    <row r="39" spans="1:7" x14ac:dyDescent="0.2">
      <c r="A39" s="130"/>
      <c r="B39" s="130"/>
      <c r="C39" s="106"/>
      <c r="D39" s="106"/>
      <c r="E39" s="106"/>
      <c r="F39" s="106"/>
      <c r="G39" s="106"/>
    </row>
    <row r="40" spans="1:7" x14ac:dyDescent="0.2">
      <c r="A40" s="130"/>
      <c r="B40" s="130"/>
      <c r="C40" s="106"/>
      <c r="D40" s="106"/>
      <c r="E40" s="106"/>
      <c r="F40" s="106"/>
      <c r="G40" s="106"/>
    </row>
    <row r="41" spans="1:7" ht="16.5" customHeight="1" x14ac:dyDescent="0.2">
      <c r="A41" s="130"/>
      <c r="B41" s="130"/>
      <c r="C41" s="106"/>
      <c r="D41" s="106"/>
      <c r="E41" s="106"/>
      <c r="F41" s="106"/>
      <c r="G41" s="106"/>
    </row>
    <row r="42" spans="1:7" x14ac:dyDescent="0.2">
      <c r="A42" s="130"/>
      <c r="B42" s="130"/>
      <c r="C42" s="106"/>
      <c r="D42" s="106"/>
      <c r="E42" s="106"/>
      <c r="F42" s="106"/>
      <c r="G42" s="106"/>
    </row>
    <row r="43" spans="1:7" x14ac:dyDescent="0.2">
      <c r="A43" s="130"/>
      <c r="B43" s="130"/>
      <c r="C43" s="106"/>
      <c r="D43" s="106"/>
      <c r="E43" s="106"/>
      <c r="F43" s="106"/>
      <c r="G43" s="106"/>
    </row>
    <row r="44" spans="1:7" x14ac:dyDescent="0.2">
      <c r="A44" s="130"/>
      <c r="B44" s="130"/>
      <c r="C44" s="106"/>
      <c r="D44" s="106"/>
      <c r="E44" s="106"/>
      <c r="F44" s="106"/>
      <c r="G44" s="106"/>
    </row>
    <row r="45" spans="1:7" x14ac:dyDescent="0.2">
      <c r="A45" s="130"/>
      <c r="B45" s="130"/>
      <c r="C45" s="106"/>
      <c r="D45" s="106"/>
      <c r="E45" s="106"/>
      <c r="F45" s="66"/>
      <c r="G45" s="94" t="s">
        <v>426</v>
      </c>
    </row>
    <row r="46" spans="1:7" x14ac:dyDescent="0.2">
      <c r="G46" s="154">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defaultColWidth="9.140625" defaultRowHeight="14.25" x14ac:dyDescent="0.2"/>
  <cols>
    <col min="1" max="1" width="2" style="9" customWidth="1"/>
    <col min="2" max="2" width="5.42578125" style="9" customWidth="1"/>
    <col min="3" max="3" width="35.42578125" style="8" customWidth="1"/>
    <col min="4" max="5" width="15.7109375" style="8" customWidth="1"/>
    <col min="6" max="6" width="15.28515625" style="8" customWidth="1"/>
    <col min="7" max="7" width="16.42578125" style="8" customWidth="1"/>
    <col min="8" max="16384" width="9.140625" style="8"/>
  </cols>
  <sheetData>
    <row r="1" spans="1:7" x14ac:dyDescent="0.2">
      <c r="A1" s="16"/>
      <c r="B1" s="16"/>
      <c r="C1" s="17"/>
      <c r="D1" s="18">
        <v>-1</v>
      </c>
      <c r="E1" s="19">
        <v>-2</v>
      </c>
      <c r="F1" s="20">
        <v>-3</v>
      </c>
      <c r="G1" s="20">
        <v>-4</v>
      </c>
    </row>
    <row r="2" spans="1:7" s="24" customFormat="1" ht="15.75" customHeight="1" x14ac:dyDescent="0.2">
      <c r="A2" s="50"/>
      <c r="C2" s="53"/>
      <c r="D2" s="53"/>
      <c r="E2" s="44" t="s">
        <v>1</v>
      </c>
      <c r="F2" s="1075" t="str">
        <f>"BUDGET YEAR ENDING "&amp;TEXT('Form 1'!C138, "MM/DD/YY")</f>
        <v>BUDGET YEAR ENDING 06/30/26</v>
      </c>
      <c r="G2" s="1076"/>
    </row>
    <row r="3" spans="1:7" s="24" customFormat="1" ht="15.75" customHeight="1" x14ac:dyDescent="0.2">
      <c r="A3" s="50"/>
      <c r="B3" s="1077" t="s">
        <v>417</v>
      </c>
      <c r="C3" s="1078"/>
      <c r="D3" s="46" t="s">
        <v>412</v>
      </c>
      <c r="E3" s="46" t="s">
        <v>414</v>
      </c>
      <c r="F3" s="51"/>
    </row>
    <row r="4" spans="1:7" s="24" customFormat="1" ht="15.75" customHeight="1" x14ac:dyDescent="0.2">
      <c r="A4" s="50"/>
      <c r="B4" s="1077" t="s">
        <v>418</v>
      </c>
      <c r="C4" s="1078"/>
      <c r="D4" s="46" t="s">
        <v>413</v>
      </c>
      <c r="E4" s="46" t="s">
        <v>413</v>
      </c>
      <c r="F4" s="49" t="s">
        <v>415</v>
      </c>
      <c r="G4" s="44" t="s">
        <v>115</v>
      </c>
    </row>
    <row r="5" spans="1:7" s="24" customFormat="1" ht="15" customHeight="1" x14ac:dyDescent="0.2">
      <c r="A5" s="22"/>
      <c r="B5" s="36"/>
      <c r="C5" s="37"/>
      <c r="D5" s="156">
        <f>'Form 1'!C129</f>
        <v>45473</v>
      </c>
      <c r="E5" s="156">
        <f>'Form 1'!C133</f>
        <v>45838</v>
      </c>
      <c r="F5" s="48" t="s">
        <v>416</v>
      </c>
      <c r="G5" s="23" t="s">
        <v>416</v>
      </c>
    </row>
    <row r="6" spans="1:7" ht="19.5" customHeight="1" x14ac:dyDescent="0.25">
      <c r="A6" s="125" t="s">
        <v>187</v>
      </c>
      <c r="B6" s="125"/>
      <c r="C6" s="113" t="s">
        <v>188</v>
      </c>
      <c r="D6" s="101"/>
      <c r="E6" s="101"/>
      <c r="F6" s="101"/>
      <c r="G6" s="102"/>
    </row>
    <row r="7" spans="1:7" x14ac:dyDescent="0.2">
      <c r="A7" s="127"/>
      <c r="B7" s="128" t="s">
        <v>189</v>
      </c>
      <c r="C7" s="100" t="s">
        <v>190</v>
      </c>
      <c r="D7" s="98"/>
      <c r="E7" s="98"/>
      <c r="F7" s="98"/>
      <c r="G7" s="99"/>
    </row>
    <row r="8" spans="1:7" x14ac:dyDescent="0.2">
      <c r="A8" s="128"/>
      <c r="B8" s="128" t="s">
        <v>107</v>
      </c>
      <c r="C8" s="100" t="s">
        <v>191</v>
      </c>
      <c r="D8" s="98"/>
      <c r="E8" s="98"/>
      <c r="F8" s="98"/>
      <c r="G8" s="99"/>
    </row>
    <row r="9" spans="1:7" x14ac:dyDescent="0.2">
      <c r="A9" s="128"/>
      <c r="B9" s="128" t="s">
        <v>192</v>
      </c>
      <c r="C9" s="100" t="s">
        <v>193</v>
      </c>
      <c r="D9" s="98"/>
      <c r="E9" s="98"/>
      <c r="F9" s="98"/>
      <c r="G9" s="99"/>
    </row>
    <row r="10" spans="1:7" x14ac:dyDescent="0.2">
      <c r="A10" s="128"/>
      <c r="B10" s="128"/>
      <c r="C10" s="100"/>
      <c r="D10" s="98"/>
      <c r="E10" s="98"/>
      <c r="F10" s="98"/>
      <c r="G10" s="99"/>
    </row>
    <row r="11" spans="1:7" ht="20.25" customHeight="1" thickBot="1" x14ac:dyDescent="0.3">
      <c r="A11" s="134" t="s">
        <v>194</v>
      </c>
      <c r="B11" s="135"/>
      <c r="C11" s="136"/>
      <c r="D11" s="137"/>
      <c r="E11" s="137"/>
      <c r="F11" s="137"/>
      <c r="G11" s="138"/>
    </row>
    <row r="12" spans="1:7" ht="21.75" customHeight="1" x14ac:dyDescent="0.25">
      <c r="A12" s="139" t="s">
        <v>195</v>
      </c>
      <c r="B12" s="128"/>
      <c r="C12" s="100"/>
      <c r="D12" s="98"/>
      <c r="E12" s="98"/>
      <c r="F12" s="98"/>
      <c r="G12" s="99"/>
    </row>
    <row r="13" spans="1:7" x14ac:dyDescent="0.2">
      <c r="A13" s="127"/>
      <c r="B13" s="128" t="s">
        <v>196</v>
      </c>
      <c r="C13" s="100"/>
      <c r="D13" s="98"/>
      <c r="E13" s="98"/>
      <c r="F13" s="98"/>
      <c r="G13" s="99"/>
    </row>
    <row r="14" spans="1:7" x14ac:dyDescent="0.2">
      <c r="A14" s="128"/>
      <c r="B14" s="128" t="s">
        <v>197</v>
      </c>
      <c r="C14" s="100"/>
      <c r="D14" s="98"/>
      <c r="E14" s="98"/>
      <c r="F14" s="98"/>
      <c r="G14" s="99"/>
    </row>
    <row r="15" spans="1:7" ht="21.75" customHeight="1" thickBot="1" x14ac:dyDescent="0.3">
      <c r="A15" s="134" t="s">
        <v>198</v>
      </c>
      <c r="B15" s="135"/>
      <c r="C15" s="136"/>
      <c r="D15" s="137"/>
      <c r="E15" s="137"/>
      <c r="F15" s="137"/>
      <c r="G15" s="138"/>
    </row>
    <row r="16" spans="1:7" ht="18.75" customHeight="1" x14ac:dyDescent="0.2">
      <c r="A16" s="128"/>
      <c r="B16" s="128" t="s">
        <v>199</v>
      </c>
      <c r="C16" s="100"/>
      <c r="D16" s="98"/>
      <c r="E16" s="98"/>
      <c r="F16" s="98"/>
      <c r="G16" s="99"/>
    </row>
    <row r="17" spans="1:7" ht="18.75" customHeight="1" x14ac:dyDescent="0.2">
      <c r="A17" s="127"/>
      <c r="B17" s="128" t="s">
        <v>200</v>
      </c>
      <c r="C17" s="100"/>
      <c r="D17" s="98"/>
      <c r="E17" s="98"/>
      <c r="F17" s="98"/>
      <c r="G17" s="99"/>
    </row>
    <row r="18" spans="1:7" ht="27.75" customHeight="1" thickBot="1" x14ac:dyDescent="0.3">
      <c r="A18" s="131" t="s">
        <v>201</v>
      </c>
      <c r="B18" s="132"/>
      <c r="C18" s="103"/>
      <c r="D18" s="104"/>
      <c r="E18" s="104"/>
      <c r="F18" s="104"/>
      <c r="G18" s="105"/>
    </row>
    <row r="19" spans="1:7" ht="15" thickTop="1" x14ac:dyDescent="0.2">
      <c r="A19" s="130"/>
      <c r="B19" s="130"/>
      <c r="C19" s="106"/>
      <c r="D19" s="106"/>
      <c r="E19" s="106"/>
      <c r="F19" s="106"/>
      <c r="G19" s="106"/>
    </row>
    <row r="20" spans="1:7" x14ac:dyDescent="0.2">
      <c r="A20" s="130"/>
      <c r="B20" s="130"/>
      <c r="C20" s="106"/>
      <c r="D20" s="106"/>
      <c r="E20" s="106"/>
      <c r="F20" s="106"/>
      <c r="G20" s="106"/>
    </row>
    <row r="21" spans="1:7" x14ac:dyDescent="0.2">
      <c r="A21" s="130"/>
      <c r="B21" s="130"/>
      <c r="C21" s="106"/>
      <c r="D21" s="106"/>
      <c r="E21" s="106"/>
      <c r="F21" s="106"/>
      <c r="G21" s="106"/>
    </row>
    <row r="22" spans="1:7" x14ac:dyDescent="0.2">
      <c r="A22" s="115"/>
      <c r="B22" s="115"/>
      <c r="C22" s="97"/>
      <c r="D22" s="106" t="s">
        <v>52</v>
      </c>
      <c r="E22" s="97"/>
      <c r="F22" s="155" t="str">
        <f>"Budget Fiscal Year "&amp;TEXT('Form 1'!$C$136, "mm/dd/yy")</f>
        <v>Budget Fiscal Year 2025-2026</v>
      </c>
      <c r="G22" s="106"/>
    </row>
    <row r="23" spans="1:7" x14ac:dyDescent="0.2">
      <c r="A23" s="127"/>
      <c r="B23" s="114"/>
      <c r="C23" s="124"/>
      <c r="D23" s="123" t="s">
        <v>202</v>
      </c>
      <c r="E23" s="106"/>
      <c r="F23" s="106"/>
      <c r="G23" s="106"/>
    </row>
    <row r="24" spans="1:7" x14ac:dyDescent="0.2">
      <c r="A24" s="123"/>
      <c r="B24" s="123"/>
      <c r="C24" s="106"/>
      <c r="D24" s="106"/>
      <c r="E24" s="106"/>
      <c r="F24" s="106"/>
      <c r="G24" s="106"/>
    </row>
    <row r="25" spans="1:7" x14ac:dyDescent="0.2">
      <c r="A25" s="123" t="s">
        <v>203</v>
      </c>
      <c r="B25" s="123"/>
      <c r="C25" s="106"/>
      <c r="D25" s="106"/>
      <c r="E25" s="106"/>
      <c r="F25" s="106"/>
      <c r="G25" s="106"/>
    </row>
    <row r="26" spans="1:7" x14ac:dyDescent="0.2">
      <c r="A26" s="130"/>
      <c r="B26" s="130"/>
      <c r="C26" s="106"/>
      <c r="D26" s="106"/>
      <c r="E26" s="106"/>
      <c r="F26" s="106"/>
      <c r="G26" s="106"/>
    </row>
    <row r="27" spans="1:7" x14ac:dyDescent="0.2">
      <c r="A27" s="130"/>
      <c r="B27" s="130"/>
      <c r="C27" s="106"/>
      <c r="D27" s="106"/>
      <c r="E27" s="106"/>
      <c r="F27" s="106"/>
      <c r="G27" s="106"/>
    </row>
    <row r="28" spans="1:7" x14ac:dyDescent="0.2">
      <c r="A28" s="130"/>
      <c r="B28" s="130"/>
      <c r="C28" s="106"/>
      <c r="D28" s="106"/>
      <c r="E28" s="106"/>
      <c r="F28" s="106"/>
      <c r="G28" s="106"/>
    </row>
    <row r="29" spans="1:7" x14ac:dyDescent="0.2">
      <c r="A29" s="130"/>
      <c r="B29" s="130"/>
      <c r="C29" s="106"/>
      <c r="D29" s="106"/>
      <c r="E29" s="106"/>
      <c r="F29" s="106"/>
      <c r="G29" s="106"/>
    </row>
    <row r="30" spans="1:7" ht="18.75" customHeight="1" x14ac:dyDescent="0.2">
      <c r="A30" s="130"/>
      <c r="B30" s="130"/>
      <c r="C30" s="106"/>
      <c r="D30" s="106"/>
      <c r="E30" s="106"/>
      <c r="F30" s="106"/>
      <c r="G30" s="106"/>
    </row>
    <row r="31" spans="1:7" x14ac:dyDescent="0.2">
      <c r="A31" s="130"/>
      <c r="B31" s="130"/>
      <c r="C31" s="106"/>
      <c r="D31" s="106"/>
      <c r="E31" s="106"/>
      <c r="F31" s="106"/>
      <c r="G31" s="106"/>
    </row>
    <row r="32" spans="1:7" x14ac:dyDescent="0.2">
      <c r="A32" s="130"/>
      <c r="B32" s="130"/>
      <c r="C32" s="106"/>
      <c r="D32" s="106"/>
      <c r="E32" s="106"/>
      <c r="F32" s="106"/>
      <c r="G32" s="106"/>
    </row>
    <row r="33" spans="1:7" x14ac:dyDescent="0.2">
      <c r="A33" s="130"/>
      <c r="B33" s="130"/>
      <c r="C33" s="106"/>
      <c r="D33" s="106"/>
      <c r="E33" s="106"/>
      <c r="F33" s="106"/>
      <c r="G33" s="106"/>
    </row>
    <row r="34" spans="1:7" x14ac:dyDescent="0.2">
      <c r="A34" s="130"/>
      <c r="B34" s="130"/>
      <c r="C34" s="106"/>
      <c r="D34" s="106"/>
      <c r="E34" s="106"/>
      <c r="F34" s="106"/>
      <c r="G34" s="106"/>
    </row>
    <row r="35" spans="1:7" x14ac:dyDescent="0.2">
      <c r="A35" s="130"/>
      <c r="B35" s="130"/>
      <c r="C35" s="106"/>
      <c r="D35" s="106"/>
      <c r="E35" s="106"/>
      <c r="F35" s="106"/>
      <c r="G35" s="106"/>
    </row>
    <row r="36" spans="1:7" x14ac:dyDescent="0.2">
      <c r="A36" s="130"/>
      <c r="B36" s="130"/>
      <c r="C36" s="106"/>
      <c r="D36" s="106"/>
      <c r="E36" s="106"/>
      <c r="F36" s="106"/>
      <c r="G36" s="106"/>
    </row>
    <row r="37" spans="1:7" x14ac:dyDescent="0.2">
      <c r="A37" s="130"/>
      <c r="B37" s="130"/>
      <c r="C37" s="106"/>
      <c r="D37" s="106"/>
      <c r="E37" s="106"/>
      <c r="F37" s="106"/>
      <c r="G37" s="106"/>
    </row>
    <row r="38" spans="1:7" x14ac:dyDescent="0.2">
      <c r="A38" s="130"/>
      <c r="B38" s="130"/>
      <c r="C38" s="106"/>
      <c r="D38" s="106"/>
      <c r="E38" s="106"/>
      <c r="F38" s="106"/>
      <c r="G38" s="106"/>
    </row>
    <row r="39" spans="1:7" x14ac:dyDescent="0.2">
      <c r="A39" s="130"/>
      <c r="B39" s="130"/>
      <c r="C39" s="106"/>
      <c r="D39" s="106"/>
      <c r="E39" s="106"/>
      <c r="F39" s="106"/>
      <c r="G39" s="106"/>
    </row>
    <row r="40" spans="1:7" x14ac:dyDescent="0.2">
      <c r="A40" s="130"/>
      <c r="B40" s="130"/>
      <c r="C40" s="106"/>
      <c r="D40" s="106"/>
      <c r="E40" s="106"/>
      <c r="F40" s="106"/>
      <c r="G40" s="106"/>
    </row>
    <row r="41" spans="1:7" x14ac:dyDescent="0.2">
      <c r="A41" s="130"/>
      <c r="B41" s="130"/>
      <c r="C41" s="106"/>
      <c r="D41" s="106"/>
      <c r="E41" s="106"/>
      <c r="F41" s="106"/>
      <c r="G41" s="106"/>
    </row>
    <row r="42" spans="1:7" x14ac:dyDescent="0.2">
      <c r="A42" s="130"/>
      <c r="B42" s="130"/>
      <c r="C42" s="106"/>
      <c r="D42" s="106"/>
      <c r="E42" s="106"/>
      <c r="F42" s="106"/>
      <c r="G42" s="106"/>
    </row>
    <row r="43" spans="1:7" x14ac:dyDescent="0.2">
      <c r="A43" s="130"/>
      <c r="B43" s="130"/>
      <c r="C43" s="106"/>
      <c r="D43" s="106"/>
      <c r="E43" s="106"/>
      <c r="F43" s="106"/>
      <c r="G43" s="106"/>
    </row>
    <row r="44" spans="1:7" x14ac:dyDescent="0.2">
      <c r="A44" s="130"/>
      <c r="B44" s="130"/>
      <c r="C44" s="106"/>
      <c r="D44" s="106"/>
      <c r="E44" s="106"/>
      <c r="F44" s="106"/>
      <c r="G44" s="106"/>
    </row>
    <row r="45" spans="1:7" x14ac:dyDescent="0.2">
      <c r="A45" s="130"/>
      <c r="B45" s="130"/>
      <c r="C45" s="106"/>
      <c r="D45" s="106"/>
      <c r="E45" s="106"/>
      <c r="F45" s="66"/>
      <c r="G45" s="94" t="s">
        <v>426</v>
      </c>
    </row>
    <row r="46" spans="1:7" x14ac:dyDescent="0.2">
      <c r="G46" s="154">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O68"/>
  <sheetViews>
    <sheetView zoomScaleNormal="100" workbookViewId="0">
      <selection activeCell="L42" sqref="L42"/>
    </sheetView>
  </sheetViews>
  <sheetFormatPr defaultColWidth="9.140625" defaultRowHeight="12" x14ac:dyDescent="0.2"/>
  <cols>
    <col min="1" max="1" width="4.7109375" style="54" customWidth="1"/>
    <col min="2" max="2" width="10.7109375" style="1" customWidth="1"/>
    <col min="3" max="3" width="13.140625" style="1" bestFit="1" customWidth="1"/>
    <col min="4" max="4" width="10.28515625" style="1" customWidth="1"/>
    <col min="5" max="5" width="5.7109375" style="1" customWidth="1"/>
    <col min="6" max="6" width="14" style="1" customWidth="1"/>
    <col min="7" max="7" width="2.42578125" style="1" customWidth="1"/>
    <col min="8" max="8" width="10.5703125" style="1" customWidth="1"/>
    <col min="9" max="9" width="5" style="1" customWidth="1"/>
    <col min="10" max="10" width="16.7109375" style="1" bestFit="1" customWidth="1"/>
    <col min="11" max="11" width="2.85546875" style="1" customWidth="1"/>
    <col min="12" max="12" width="13.28515625" style="1" customWidth="1"/>
    <col min="13" max="13" width="4.28515625" style="1" customWidth="1"/>
    <col min="14" max="14" width="19.42578125" style="1" customWidth="1"/>
    <col min="15" max="16384" width="9.140625" style="1"/>
  </cols>
  <sheetData>
    <row r="1" spans="1:14" ht="19.5" x14ac:dyDescent="0.3">
      <c r="A1" s="975" t="s">
        <v>345</v>
      </c>
      <c r="B1" s="975"/>
      <c r="C1" s="975"/>
      <c r="D1" s="975"/>
      <c r="E1" s="975"/>
      <c r="F1" s="975"/>
      <c r="G1" s="975"/>
      <c r="H1" s="975"/>
      <c r="I1" s="975"/>
      <c r="J1" s="975"/>
      <c r="K1" s="975"/>
      <c r="L1" s="975"/>
      <c r="M1" s="975"/>
      <c r="N1" s="975"/>
    </row>
    <row r="2" spans="1:14" ht="14.25" hidden="1" x14ac:dyDescent="0.2">
      <c r="A2" s="8" t="s">
        <v>346</v>
      </c>
      <c r="B2" s="8" t="s">
        <v>347</v>
      </c>
      <c r="C2" s="8"/>
      <c r="D2" s="8"/>
    </row>
    <row r="3" spans="1:14" ht="14.25" hidden="1" x14ac:dyDescent="0.2">
      <c r="A3" s="8"/>
      <c r="B3" s="8" t="s">
        <v>348</v>
      </c>
      <c r="E3" s="684"/>
      <c r="F3" s="295"/>
      <c r="G3" s="295"/>
      <c r="H3" s="295"/>
      <c r="I3" s="295"/>
      <c r="J3" s="977" t="s">
        <v>806</v>
      </c>
      <c r="K3" s="977"/>
      <c r="L3" s="977"/>
      <c r="M3" s="977"/>
      <c r="N3" s="977"/>
    </row>
    <row r="4" spans="1:14" ht="14.25" hidden="1" x14ac:dyDescent="0.2">
      <c r="A4" s="8"/>
      <c r="B4" s="8" t="s">
        <v>349</v>
      </c>
      <c r="E4" s="8"/>
      <c r="F4" s="8"/>
      <c r="J4" s="1" t="s">
        <v>807</v>
      </c>
      <c r="K4" s="1" t="s">
        <v>15</v>
      </c>
      <c r="L4" s="978"/>
      <c r="M4" s="978"/>
      <c r="N4" s="978"/>
    </row>
    <row r="5" spans="1:14" ht="14.25" hidden="1" x14ac:dyDescent="0.2">
      <c r="A5" s="8" t="s">
        <v>350</v>
      </c>
      <c r="B5" s="8" t="s">
        <v>781</v>
      </c>
      <c r="E5" s="684"/>
      <c r="F5" s="685"/>
      <c r="G5" s="685"/>
      <c r="H5" s="685"/>
      <c r="I5" s="685"/>
    </row>
    <row r="6" spans="1:14" ht="14.25" hidden="1" x14ac:dyDescent="0.2">
      <c r="A6" s="8"/>
      <c r="B6" s="8"/>
      <c r="E6" s="8"/>
      <c r="F6" s="8"/>
    </row>
    <row r="7" spans="1:14" ht="14.25" hidden="1" x14ac:dyDescent="0.2">
      <c r="A7" s="8" t="s">
        <v>351</v>
      </c>
      <c r="B7" s="8" t="s">
        <v>352</v>
      </c>
      <c r="E7" s="684"/>
      <c r="F7" s="685"/>
      <c r="G7" s="685"/>
      <c r="H7" s="685"/>
      <c r="I7" s="685"/>
    </row>
    <row r="9" spans="1:14" x14ac:dyDescent="0.2">
      <c r="B9" s="974" t="str">
        <f>'Sch 1'!B7</f>
        <v>Nevada Classical Academy Elko</v>
      </c>
      <c r="C9" s="974"/>
      <c r="D9" s="974"/>
      <c r="E9" s="974"/>
      <c r="F9" s="974"/>
      <c r="G9" s="974"/>
      <c r="H9" s="974"/>
      <c r="I9" s="974"/>
      <c r="J9" s="974"/>
      <c r="K9" s="974"/>
      <c r="L9" s="974"/>
      <c r="M9" s="974"/>
      <c r="N9" s="974"/>
    </row>
    <row r="11" spans="1:14" s="191" customFormat="1" ht="15" customHeight="1" x14ac:dyDescent="0.2">
      <c r="A11" s="191" t="s">
        <v>774</v>
      </c>
      <c r="B11" s="976" t="s">
        <v>606</v>
      </c>
      <c r="C11" s="976"/>
      <c r="D11" s="976"/>
      <c r="E11" s="976"/>
      <c r="F11" s="976"/>
      <c r="G11" s="976"/>
      <c r="H11" s="976"/>
      <c r="I11" s="976"/>
      <c r="J11" s="976"/>
      <c r="K11" s="976"/>
      <c r="L11" s="976"/>
      <c r="M11" s="976"/>
      <c r="N11" s="976"/>
    </row>
    <row r="12" spans="1:14" s="191" customFormat="1" ht="15" customHeight="1" x14ac:dyDescent="0.2">
      <c r="A12" s="193"/>
      <c r="B12" s="193"/>
      <c r="C12" s="193"/>
      <c r="D12" s="193"/>
      <c r="E12" s="193"/>
      <c r="F12" s="193"/>
      <c r="G12" s="193"/>
      <c r="H12" s="193"/>
      <c r="I12" s="193"/>
      <c r="J12" s="193"/>
      <c r="K12" s="193"/>
      <c r="L12" s="193"/>
      <c r="M12" s="193"/>
      <c r="N12" s="193" t="s">
        <v>795</v>
      </c>
    </row>
    <row r="13" spans="1:14" s="191" customFormat="1" ht="15" customHeight="1" x14ac:dyDescent="0.2">
      <c r="A13" s="193"/>
      <c r="B13" s="193"/>
      <c r="C13" s="193"/>
      <c r="D13" s="193"/>
      <c r="E13" s="193"/>
      <c r="F13" s="191" t="s">
        <v>2</v>
      </c>
      <c r="G13" s="193"/>
      <c r="H13" s="193"/>
      <c r="I13" s="193"/>
      <c r="J13" s="193" t="s">
        <v>1</v>
      </c>
      <c r="K13" s="193"/>
      <c r="L13" s="193"/>
      <c r="M13" s="193"/>
      <c r="N13" s="193" t="s">
        <v>3</v>
      </c>
    </row>
    <row r="14" spans="1:14" s="191" customFormat="1" ht="15" customHeight="1" x14ac:dyDescent="0.2">
      <c r="A14" s="194"/>
      <c r="B14" s="194"/>
      <c r="C14" s="194"/>
      <c r="D14" s="194"/>
      <c r="E14" s="194"/>
      <c r="F14" s="686" t="str">
        <f>'Form 1'!C130</f>
        <v>Ending 6/30/2024</v>
      </c>
      <c r="G14" s="194"/>
      <c r="H14" s="194"/>
      <c r="I14" s="194"/>
      <c r="J14" s="686" t="str">
        <f>'Form 1'!C134</f>
        <v>Ending 6/30/2025</v>
      </c>
      <c r="K14" s="1"/>
      <c r="L14" s="1"/>
      <c r="M14" s="1"/>
      <c r="N14" s="686" t="str">
        <f>'Form 1'!C141</f>
        <v>Ending 6/30/2026</v>
      </c>
    </row>
    <row r="15" spans="1:14" s="191" customFormat="1" x14ac:dyDescent="0.2">
      <c r="A15" s="195"/>
    </row>
    <row r="16" spans="1:14" s="191" customFormat="1" ht="16.5" customHeight="1" x14ac:dyDescent="0.2">
      <c r="A16" s="195"/>
      <c r="B16" s="191" t="s">
        <v>607</v>
      </c>
      <c r="F16" s="372"/>
      <c r="J16" s="372">
        <v>2</v>
      </c>
      <c r="N16" s="372">
        <v>11</v>
      </c>
    </row>
    <row r="17" spans="1:15" s="191" customFormat="1" ht="15.75" customHeight="1" x14ac:dyDescent="0.2">
      <c r="A17" s="195"/>
      <c r="B17" s="191" t="s">
        <v>608</v>
      </c>
      <c r="F17" s="372"/>
      <c r="J17" s="372"/>
      <c r="N17" s="372">
        <v>6</v>
      </c>
    </row>
    <row r="18" spans="1:15" s="688" customFormat="1" ht="15.75" customHeight="1" x14ac:dyDescent="0.2">
      <c r="A18" s="687"/>
      <c r="B18" s="688" t="s">
        <v>751</v>
      </c>
      <c r="F18" s="644"/>
      <c r="J18" s="644"/>
      <c r="N18" s="644">
        <v>113</v>
      </c>
    </row>
    <row r="20" spans="1:15" x14ac:dyDescent="0.2">
      <c r="A20" s="689" t="s">
        <v>782</v>
      </c>
      <c r="B20" s="972" t="s">
        <v>784</v>
      </c>
      <c r="C20" s="972"/>
      <c r="D20" s="65"/>
      <c r="E20" s="65"/>
      <c r="F20" s="65"/>
      <c r="G20" s="65"/>
      <c r="H20" s="65"/>
      <c r="I20" s="65"/>
      <c r="J20" s="65"/>
      <c r="K20" s="65"/>
      <c r="L20" s="65"/>
      <c r="M20" s="65"/>
      <c r="N20" s="65"/>
      <c r="O20" s="65"/>
    </row>
    <row r="21" spans="1:15" x14ac:dyDescent="0.2">
      <c r="J21" s="5"/>
      <c r="N21" s="5" t="s">
        <v>796</v>
      </c>
    </row>
    <row r="22" spans="1:15" ht="12.75" customHeight="1" x14ac:dyDescent="0.2">
      <c r="D22" s="5"/>
      <c r="E22" s="5"/>
      <c r="F22" s="5" t="s">
        <v>2</v>
      </c>
      <c r="H22" s="5"/>
      <c r="I22" s="5"/>
      <c r="J22" s="5" t="s">
        <v>797</v>
      </c>
      <c r="L22" s="5"/>
      <c r="M22" s="5"/>
      <c r="N22" s="5" t="s">
        <v>3</v>
      </c>
    </row>
    <row r="23" spans="1:15" ht="12.75" customHeight="1" x14ac:dyDescent="0.2">
      <c r="D23" s="5"/>
      <c r="E23" s="5"/>
      <c r="F23" s="686" t="str">
        <f>'Form 1'!C130</f>
        <v>Ending 6/30/2024</v>
      </c>
      <c r="H23" s="5"/>
      <c r="I23" s="5"/>
      <c r="J23" s="686" t="str">
        <f>'Form 1'!C134</f>
        <v>Ending 6/30/2025</v>
      </c>
      <c r="L23" s="5"/>
      <c r="M23" s="5"/>
      <c r="N23" s="686" t="str">
        <f>'Form 1'!C141</f>
        <v>Ending 6/30/2026</v>
      </c>
    </row>
    <row r="25" spans="1:15" x14ac:dyDescent="0.2">
      <c r="B25" s="4" t="s">
        <v>127</v>
      </c>
      <c r="F25" s="690">
        <f>F18</f>
        <v>0</v>
      </c>
      <c r="G25" s="3"/>
      <c r="H25" s="3"/>
      <c r="I25" s="3"/>
      <c r="J25" s="690">
        <f>J18</f>
        <v>0</v>
      </c>
      <c r="K25" s="3"/>
      <c r="L25" s="3"/>
      <c r="M25" s="3"/>
      <c r="N25" s="690">
        <f>N18</f>
        <v>113</v>
      </c>
    </row>
    <row r="26" spans="1:15" x14ac:dyDescent="0.2">
      <c r="F26" s="5"/>
      <c r="G26" s="5"/>
    </row>
    <row r="27" spans="1:15" x14ac:dyDescent="0.2">
      <c r="A27" s="2"/>
      <c r="B27" s="691" t="s">
        <v>11</v>
      </c>
      <c r="F27" s="5"/>
      <c r="G27" s="5"/>
    </row>
    <row r="28" spans="1:15" x14ac:dyDescent="0.2">
      <c r="B28" s="1" t="s">
        <v>12</v>
      </c>
      <c r="F28" s="692"/>
      <c r="G28" s="5"/>
      <c r="J28" s="693"/>
      <c r="N28" s="693"/>
    </row>
    <row r="29" spans="1:15" x14ac:dyDescent="0.2">
      <c r="F29" s="5"/>
      <c r="G29" s="5"/>
    </row>
    <row r="30" spans="1:15" x14ac:dyDescent="0.2">
      <c r="A30" s="2"/>
      <c r="B30" s="691" t="s">
        <v>13</v>
      </c>
      <c r="F30" s="5"/>
      <c r="G30" s="5"/>
    </row>
    <row r="31" spans="1:15" x14ac:dyDescent="0.2">
      <c r="B31" s="1" t="s">
        <v>14</v>
      </c>
      <c r="F31" s="692"/>
      <c r="G31" s="5"/>
      <c r="J31" s="693"/>
      <c r="N31" s="693"/>
    </row>
    <row r="32" spans="1:15" x14ac:dyDescent="0.2">
      <c r="F32" s="5"/>
      <c r="G32" s="5"/>
    </row>
    <row r="33" spans="1:15" s="72" customFormat="1" x14ac:dyDescent="0.2">
      <c r="A33" s="143"/>
      <c r="B33" s="73" t="s">
        <v>770</v>
      </c>
      <c r="F33" s="694">
        <f>SUM(F25:F31)</f>
        <v>0</v>
      </c>
      <c r="G33" s="65"/>
      <c r="J33" s="694">
        <f>SUM(J25:J31)</f>
        <v>0</v>
      </c>
      <c r="N33" s="694">
        <f>SUM(N25:N31)</f>
        <v>113</v>
      </c>
    </row>
    <row r="34" spans="1:15" ht="12.75" thickBot="1" x14ac:dyDescent="0.25">
      <c r="A34" s="55"/>
      <c r="B34" s="6"/>
      <c r="C34" s="6"/>
      <c r="D34" s="6"/>
      <c r="E34" s="6"/>
      <c r="F34" s="6"/>
      <c r="G34" s="6"/>
      <c r="H34" s="6"/>
      <c r="I34" s="6"/>
      <c r="J34" s="6"/>
      <c r="K34" s="6"/>
      <c r="L34" s="6"/>
      <c r="M34" s="6"/>
      <c r="N34" s="43"/>
    </row>
    <row r="35" spans="1:15" ht="21.75" customHeight="1" thickTop="1" x14ac:dyDescent="0.2">
      <c r="L35" s="1" t="s">
        <v>805</v>
      </c>
    </row>
    <row r="36" spans="1:15" ht="12.75" customHeight="1" x14ac:dyDescent="0.2">
      <c r="A36" s="1" t="s">
        <v>775</v>
      </c>
      <c r="B36" s="973" t="s">
        <v>776</v>
      </c>
      <c r="C36" s="973"/>
      <c r="D36" s="973"/>
      <c r="E36" s="973"/>
      <c r="F36" s="973"/>
      <c r="G36" s="973"/>
      <c r="H36" s="973"/>
      <c r="I36" s="973"/>
      <c r="J36" s="973"/>
      <c r="K36" s="973"/>
      <c r="L36" s="973"/>
      <c r="M36" s="973"/>
      <c r="N36" s="973"/>
    </row>
    <row r="37" spans="1:15" x14ac:dyDescent="0.2">
      <c r="A37" s="1"/>
      <c r="E37" s="54"/>
    </row>
    <row r="38" spans="1:15" x14ac:dyDescent="0.2">
      <c r="A38" s="1"/>
      <c r="E38" s="197" t="s">
        <v>832</v>
      </c>
      <c r="F38" s="72" t="s">
        <v>752</v>
      </c>
    </row>
    <row r="39" spans="1:15" x14ac:dyDescent="0.2">
      <c r="A39" s="1"/>
      <c r="E39" s="2"/>
      <c r="F39" s="695" t="str">
        <f>"Adjusted Base per Pupil Amount for " &amp;PROPER(L23)</f>
        <v xml:space="preserve">Adjusted Base per Pupil Amount for </v>
      </c>
      <c r="G39" s="5"/>
      <c r="H39" s="5"/>
      <c r="I39" s="5"/>
      <c r="J39" s="5"/>
      <c r="L39" s="369">
        <v>10158</v>
      </c>
      <c r="M39" s="696"/>
      <c r="N39" s="697"/>
      <c r="O39" s="1" t="s">
        <v>839</v>
      </c>
    </row>
    <row r="40" spans="1:15" ht="20.25" customHeight="1" x14ac:dyDescent="0.2">
      <c r="A40" s="1"/>
      <c r="E40" s="2"/>
      <c r="F40" s="695" t="s">
        <v>753</v>
      </c>
      <c r="G40" s="5"/>
      <c r="H40" s="5"/>
      <c r="I40" s="5"/>
      <c r="J40" s="5"/>
      <c r="L40" s="605">
        <f>N33</f>
        <v>113</v>
      </c>
      <c r="M40" s="698"/>
      <c r="N40" s="696"/>
    </row>
    <row r="41" spans="1:15" x14ac:dyDescent="0.2">
      <c r="A41" s="1"/>
      <c r="E41" s="699" t="s">
        <v>78</v>
      </c>
      <c r="F41" s="662" t="s">
        <v>754</v>
      </c>
      <c r="G41" s="5"/>
      <c r="H41" s="5"/>
      <c r="I41" s="5"/>
      <c r="J41" s="5"/>
      <c r="L41" s="604">
        <f>L39*L40</f>
        <v>1147854</v>
      </c>
      <c r="M41" s="696"/>
      <c r="N41" s="696"/>
    </row>
    <row r="42" spans="1:15" x14ac:dyDescent="0.2">
      <c r="A42" s="1"/>
      <c r="E42" s="5">
        <v>100</v>
      </c>
      <c r="F42" s="662" t="s">
        <v>760</v>
      </c>
      <c r="G42" s="5"/>
      <c r="H42" s="5"/>
      <c r="I42" s="5"/>
      <c r="J42" s="5"/>
      <c r="L42" s="371"/>
      <c r="M42" s="696"/>
      <c r="N42" s="696"/>
      <c r="O42" s="1" t="s">
        <v>838</v>
      </c>
    </row>
    <row r="43" spans="1:15" x14ac:dyDescent="0.2">
      <c r="A43" s="1"/>
      <c r="E43" s="5">
        <v>100</v>
      </c>
      <c r="F43" s="662" t="s">
        <v>833</v>
      </c>
      <c r="G43" s="5"/>
      <c r="H43" s="5"/>
      <c r="I43" s="5"/>
      <c r="J43" s="5"/>
      <c r="L43" s="604">
        <f>SUM(L41:L42)</f>
        <v>1147854</v>
      </c>
      <c r="M43" s="696"/>
      <c r="N43" s="696"/>
      <c r="O43" s="1" t="s">
        <v>834</v>
      </c>
    </row>
    <row r="44" spans="1:15" x14ac:dyDescent="0.2">
      <c r="A44" s="1"/>
      <c r="E44" s="699"/>
      <c r="F44" s="695"/>
      <c r="G44" s="5"/>
      <c r="H44" s="5"/>
      <c r="I44" s="5"/>
      <c r="J44" s="5"/>
      <c r="L44" s="697"/>
      <c r="M44" s="696"/>
      <c r="N44" s="696"/>
    </row>
    <row r="45" spans="1:15" x14ac:dyDescent="0.2">
      <c r="A45" s="1"/>
      <c r="E45" s="699"/>
      <c r="F45" s="662" t="s">
        <v>755</v>
      </c>
      <c r="G45" s="5"/>
      <c r="H45" s="5"/>
      <c r="I45" s="5"/>
      <c r="J45" s="5"/>
      <c r="L45" s="697"/>
      <c r="M45" s="602"/>
      <c r="N45" s="696"/>
    </row>
    <row r="46" spans="1:15" x14ac:dyDescent="0.2">
      <c r="A46" s="1"/>
      <c r="E46" s="5">
        <v>206</v>
      </c>
      <c r="F46" s="695" t="s">
        <v>757</v>
      </c>
      <c r="L46" s="369"/>
      <c r="M46" s="602"/>
      <c r="N46" s="696"/>
      <c r="O46" s="1" t="s">
        <v>835</v>
      </c>
    </row>
    <row r="47" spans="1:15" x14ac:dyDescent="0.2">
      <c r="A47" s="1"/>
      <c r="E47" s="5">
        <v>207</v>
      </c>
      <c r="F47" s="695" t="s">
        <v>758</v>
      </c>
      <c r="L47" s="369"/>
      <c r="M47" s="602"/>
      <c r="N47" s="696"/>
      <c r="O47" s="1" t="s">
        <v>836</v>
      </c>
    </row>
    <row r="48" spans="1:15" x14ac:dyDescent="0.2">
      <c r="A48" s="1"/>
      <c r="E48" s="5">
        <v>208</v>
      </c>
      <c r="F48" s="695" t="s">
        <v>756</v>
      </c>
      <c r="L48" s="370"/>
      <c r="M48" s="602"/>
      <c r="N48" s="696"/>
      <c r="O48" s="1" t="s">
        <v>837</v>
      </c>
    </row>
    <row r="49" spans="1:15" x14ac:dyDescent="0.2">
      <c r="A49" s="1"/>
      <c r="E49" s="54"/>
      <c r="F49" s="72" t="s">
        <v>759</v>
      </c>
      <c r="L49" s="604">
        <f>SUM(L46:L48)</f>
        <v>0</v>
      </c>
      <c r="M49" s="602"/>
      <c r="N49" s="696"/>
    </row>
    <row r="50" spans="1:15" x14ac:dyDescent="0.2">
      <c r="A50" s="1"/>
      <c r="E50" s="54"/>
      <c r="L50" s="602"/>
      <c r="M50" s="602"/>
      <c r="N50" s="696"/>
    </row>
    <row r="51" spans="1:15" x14ac:dyDescent="0.2">
      <c r="A51" s="1"/>
      <c r="L51" s="696"/>
      <c r="M51" s="602"/>
      <c r="N51" s="696"/>
    </row>
    <row r="52" spans="1:15" x14ac:dyDescent="0.2">
      <c r="A52" s="1"/>
      <c r="L52" s="696"/>
      <c r="M52" s="602"/>
      <c r="N52" s="696"/>
    </row>
    <row r="53" spans="1:15" x14ac:dyDescent="0.2">
      <c r="A53" s="1"/>
      <c r="E53" s="54"/>
      <c r="F53" s="72" t="s">
        <v>761</v>
      </c>
      <c r="G53" s="5"/>
      <c r="H53" s="5"/>
      <c r="I53" s="5"/>
      <c r="J53" s="5"/>
      <c r="L53" s="697"/>
      <c r="M53" s="602"/>
      <c r="N53" s="696"/>
    </row>
    <row r="54" spans="1:15" x14ac:dyDescent="0.2">
      <c r="A54" s="1"/>
      <c r="E54" s="700"/>
      <c r="F54" s="695" t="s">
        <v>762</v>
      </c>
      <c r="G54" s="5"/>
      <c r="H54" s="5"/>
      <c r="I54" s="5"/>
      <c r="J54" s="5"/>
      <c r="L54" s="603"/>
      <c r="M54" s="602"/>
      <c r="N54" s="696"/>
      <c r="O54" s="1" t="s">
        <v>946</v>
      </c>
    </row>
    <row r="55" spans="1:15" x14ac:dyDescent="0.2">
      <c r="A55" s="1"/>
      <c r="E55" s="700"/>
      <c r="F55" s="695" t="s">
        <v>763</v>
      </c>
      <c r="G55" s="5"/>
      <c r="H55" s="5"/>
      <c r="I55" s="5"/>
      <c r="J55" s="5"/>
      <c r="L55" s="603"/>
      <c r="M55" s="602"/>
      <c r="N55" s="696"/>
    </row>
    <row r="56" spans="1:15" x14ac:dyDescent="0.2">
      <c r="A56" s="1"/>
      <c r="E56" s="5">
        <v>100</v>
      </c>
      <c r="F56" s="695" t="s">
        <v>764</v>
      </c>
      <c r="G56" s="5"/>
      <c r="H56" s="5"/>
      <c r="I56" s="5"/>
      <c r="J56" s="5"/>
      <c r="L56" s="370"/>
      <c r="M56" s="602"/>
      <c r="N56" s="696"/>
      <c r="O56" s="1" t="s">
        <v>840</v>
      </c>
    </row>
    <row r="57" spans="1:15" x14ac:dyDescent="0.2">
      <c r="A57" s="1"/>
      <c r="E57" s="54"/>
      <c r="F57" s="662" t="s">
        <v>765</v>
      </c>
      <c r="G57" s="5"/>
      <c r="H57" s="5"/>
      <c r="I57" s="5"/>
      <c r="J57" s="5"/>
      <c r="L57" s="604">
        <f>SUM(L54:L56)</f>
        <v>0</v>
      </c>
      <c r="M57" s="602"/>
      <c r="N57" s="696"/>
    </row>
    <row r="58" spans="1:15" x14ac:dyDescent="0.2">
      <c r="A58" s="1"/>
      <c r="E58" s="54"/>
      <c r="F58" s="2"/>
      <c r="G58" s="5"/>
      <c r="H58" s="5"/>
      <c r="I58" s="5"/>
      <c r="J58" s="5"/>
      <c r="L58" s="602"/>
      <c r="M58" s="602"/>
      <c r="N58" s="697"/>
    </row>
    <row r="59" spans="1:15" ht="12.75" thickBot="1" x14ac:dyDescent="0.25">
      <c r="A59" s="1"/>
      <c r="E59" s="2"/>
      <c r="F59" s="72" t="s">
        <v>766</v>
      </c>
      <c r="L59" s="602"/>
      <c r="M59" s="701"/>
      <c r="N59" s="606">
        <f>SUM(L43,L57,L49)</f>
        <v>1147854</v>
      </c>
      <c r="O59" s="1" t="s">
        <v>1016</v>
      </c>
    </row>
    <row r="60" spans="1:15" ht="12.75" thickTop="1" x14ac:dyDescent="0.2">
      <c r="M60" s="7"/>
      <c r="N60" s="702"/>
    </row>
    <row r="62" spans="1:15" x14ac:dyDescent="0.2">
      <c r="A62" s="2"/>
      <c r="C62" s="7"/>
    </row>
    <row r="63" spans="1:15" x14ac:dyDescent="0.2">
      <c r="M63" s="28"/>
      <c r="N63" s="186"/>
    </row>
    <row r="64" spans="1:15" x14ac:dyDescent="0.2">
      <c r="B64" s="197"/>
      <c r="D64" s="5"/>
      <c r="E64" s="5"/>
      <c r="F64" s="5"/>
      <c r="M64" s="28"/>
      <c r="N64" s="186" t="s">
        <v>426</v>
      </c>
    </row>
    <row r="65" spans="1:14" x14ac:dyDescent="0.2">
      <c r="N65" s="7" t="s">
        <v>804</v>
      </c>
    </row>
    <row r="66" spans="1:14" x14ac:dyDescent="0.2">
      <c r="B66" s="1" t="s">
        <v>651</v>
      </c>
      <c r="N66" s="7" t="s">
        <v>785</v>
      </c>
    </row>
    <row r="67" spans="1:14" ht="12.75" thickBot="1" x14ac:dyDescent="0.25">
      <c r="A67" s="293"/>
      <c r="B67" s="294"/>
      <c r="C67" s="294"/>
      <c r="D67" s="294"/>
      <c r="E67" s="294"/>
      <c r="F67" s="294"/>
      <c r="G67" s="294"/>
      <c r="H67" s="294"/>
      <c r="I67" s="294"/>
      <c r="J67" s="294"/>
      <c r="K67" s="294"/>
      <c r="L67" s="294"/>
      <c r="M67" s="294"/>
      <c r="N67" s="294"/>
    </row>
    <row r="68" spans="1:14" ht="12.75" thickTop="1" x14ac:dyDescent="0.2">
      <c r="N68" s="197"/>
    </row>
  </sheetData>
  <sheetProtection algorithmName="SHA-512" hashValue="5GsF2LII1v4fPtC5q+QOlYUxssYUXYwadxmaqglzvp3O01Zmc6dGOEdtb7q23sXniabpmFltMXvb5NXV++NDQw==" saltValue="eCIV+i1f2SDm2Ki9rrIunA==" spinCount="100000" sheet="1" objects="1" scenarios="1"/>
  <protectedRanges>
    <protectedRange sqref="N16:N18" name="Range1"/>
  </protectedRanges>
  <sortState xmlns:xlrd2="http://schemas.microsoft.com/office/spreadsheetml/2017/richdata2" ref="E46:F48">
    <sortCondition ref="E46:E48"/>
  </sortState>
  <mergeCells count="7">
    <mergeCell ref="B36:N36"/>
    <mergeCell ref="B9:N9"/>
    <mergeCell ref="A1:N1"/>
    <mergeCell ref="B11:N11"/>
    <mergeCell ref="B20:C20"/>
    <mergeCell ref="J3:N3"/>
    <mergeCell ref="L4:N4"/>
  </mergeCells>
  <pageMargins left="0.25" right="0.25" top="0.75" bottom="0.75" header="0.3" footer="0.3"/>
  <pageSetup scale="78" orientation="portrait" r:id="rId1"/>
  <headerFooter alignWithMargins="0">
    <oddFooter>&amp;C&amp;8Last Revised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defaultColWidth="9.140625" defaultRowHeight="12" x14ac:dyDescent="0.2"/>
  <cols>
    <col min="1" max="1" width="4.7109375" style="54" customWidth="1"/>
    <col min="2" max="2" width="10.7109375" style="1" customWidth="1"/>
    <col min="3" max="3" width="3.28515625" style="1" customWidth="1"/>
    <col min="4" max="4" width="10.28515625" style="1" customWidth="1"/>
    <col min="5" max="5" width="4.42578125" style="1" customWidth="1"/>
    <col min="6" max="6" width="14.28515625" style="1" customWidth="1"/>
    <col min="7" max="7" width="4.42578125" style="1" customWidth="1"/>
    <col min="8" max="8" width="10.5703125" style="1" customWidth="1"/>
    <col min="9" max="9" width="4.42578125" style="1" customWidth="1"/>
    <col min="10" max="10" width="15.28515625" style="1" customWidth="1"/>
    <col min="11" max="11" width="2.85546875" style="1" customWidth="1"/>
    <col min="12" max="12" width="2.85546875" style="1" hidden="1" customWidth="1"/>
    <col min="13" max="13" width="11.85546875" style="1" customWidth="1"/>
    <col min="14" max="14" width="4.42578125" style="1" customWidth="1"/>
    <col min="15" max="15" width="16.42578125" style="1" customWidth="1"/>
    <col min="16" max="16" width="9.140625" style="1"/>
    <col min="17" max="17" width="16.7109375" style="1" customWidth="1"/>
    <col min="18" max="16384" width="9.140625" style="1"/>
  </cols>
  <sheetData>
    <row r="1" spans="1:21" x14ac:dyDescent="0.2">
      <c r="A1" s="972" t="s">
        <v>0</v>
      </c>
      <c r="B1" s="972"/>
      <c r="C1" s="972"/>
      <c r="D1" s="972"/>
      <c r="E1" s="972"/>
      <c r="F1" s="972"/>
      <c r="G1" s="972"/>
      <c r="H1" s="972"/>
      <c r="I1" s="972"/>
      <c r="J1" s="972"/>
      <c r="K1" s="972"/>
      <c r="L1" s="972"/>
      <c r="M1" s="972"/>
      <c r="N1" s="972"/>
      <c r="O1" s="972"/>
      <c r="Q1" s="66"/>
      <c r="R1" s="67"/>
    </row>
    <row r="2" spans="1:21" x14ac:dyDescent="0.2">
      <c r="R2" s="67"/>
    </row>
    <row r="3" spans="1:21" ht="12.75" customHeight="1" x14ac:dyDescent="0.2">
      <c r="D3" s="983" t="s">
        <v>2</v>
      </c>
      <c r="E3" s="983"/>
      <c r="F3" s="983"/>
      <c r="H3" s="983" t="s">
        <v>2</v>
      </c>
      <c r="I3" s="983"/>
      <c r="J3" s="983"/>
      <c r="M3" s="983" t="s">
        <v>436</v>
      </c>
      <c r="N3" s="983"/>
      <c r="O3" s="983"/>
      <c r="R3" s="67"/>
    </row>
    <row r="4" spans="1:21" ht="12.75" customHeight="1" thickBot="1" x14ac:dyDescent="0.25">
      <c r="D4" s="984" t="str">
        <f>"ENDING "&amp;TEXT('Form 1'!C129,"mm/dd/yy")</f>
        <v>ENDING 06/30/24</v>
      </c>
      <c r="E4" s="984"/>
      <c r="F4" s="984"/>
      <c r="H4" s="984" t="str">
        <f>"ENDING "&amp;TEXT('Form 1'!C133,"mm/dd/yy")</f>
        <v>ENDING 06/30/25</v>
      </c>
      <c r="I4" s="984"/>
      <c r="J4" s="984"/>
      <c r="M4" s="984" t="str">
        <f>"ENDING "&amp;TEXT('Form 1'!C138,"mm/dd/yy")</f>
        <v>ENDING 06/30/26</v>
      </c>
      <c r="N4" s="984"/>
      <c r="O4" s="984"/>
      <c r="Q4" s="5"/>
      <c r="R4" s="981"/>
      <c r="S4" s="981"/>
      <c r="T4" s="981"/>
      <c r="U4" s="981"/>
    </row>
    <row r="5" spans="1:21" x14ac:dyDescent="0.2">
      <c r="F5" s="3"/>
      <c r="G5" s="5"/>
    </row>
    <row r="6" spans="1:21" x14ac:dyDescent="0.2">
      <c r="A6" s="2">
        <v>1</v>
      </c>
      <c r="B6" s="1" t="s">
        <v>4</v>
      </c>
      <c r="J6" s="3"/>
    </row>
    <row r="7" spans="1:21" x14ac:dyDescent="0.2">
      <c r="A7" s="2"/>
      <c r="B7" s="1" t="s">
        <v>5</v>
      </c>
      <c r="D7" s="68"/>
      <c r="E7" s="4" t="s">
        <v>6</v>
      </c>
      <c r="F7" s="69">
        <f>+D7*0.6</f>
        <v>0</v>
      </c>
      <c r="G7" s="5"/>
      <c r="H7" s="68"/>
      <c r="I7" s="4" t="s">
        <v>6</v>
      </c>
      <c r="J7" s="69">
        <f>+H7*0.6</f>
        <v>0</v>
      </c>
      <c r="M7" s="70"/>
      <c r="N7" s="4" t="s">
        <v>6</v>
      </c>
      <c r="O7" s="69">
        <f>+M7*0.6</f>
        <v>0</v>
      </c>
    </row>
    <row r="8" spans="1:21" x14ac:dyDescent="0.2">
      <c r="A8" s="2"/>
      <c r="F8" s="5"/>
      <c r="G8" s="5"/>
      <c r="J8" s="5"/>
      <c r="O8" s="5"/>
    </row>
    <row r="9" spans="1:21" x14ac:dyDescent="0.2">
      <c r="A9" s="2">
        <v>2</v>
      </c>
      <c r="B9" s="1" t="s">
        <v>7</v>
      </c>
      <c r="D9" s="68"/>
      <c r="E9" s="4" t="s">
        <v>6</v>
      </c>
      <c r="F9" s="69">
        <f>+D9*0.6</f>
        <v>0</v>
      </c>
      <c r="G9" s="5"/>
      <c r="H9" s="68"/>
      <c r="I9" s="4" t="s">
        <v>6</v>
      </c>
      <c r="J9" s="69">
        <f>+H9*0.6</f>
        <v>0</v>
      </c>
      <c r="M9" s="70"/>
      <c r="N9" s="4" t="s">
        <v>6</v>
      </c>
      <c r="O9" s="69">
        <f>+M9*0.6</f>
        <v>0</v>
      </c>
    </row>
    <row r="10" spans="1:21" x14ac:dyDescent="0.2">
      <c r="A10" s="2"/>
      <c r="F10" s="5"/>
      <c r="G10" s="5"/>
      <c r="J10" s="5"/>
      <c r="O10" s="5"/>
    </row>
    <row r="11" spans="1:21" x14ac:dyDescent="0.2">
      <c r="A11" s="2">
        <v>3</v>
      </c>
      <c r="B11" s="1" t="s">
        <v>437</v>
      </c>
      <c r="F11" s="71"/>
      <c r="G11" s="5"/>
      <c r="J11" s="71"/>
      <c r="O11" s="71"/>
    </row>
    <row r="12" spans="1:21" x14ac:dyDescent="0.2">
      <c r="A12" s="54" t="s">
        <v>30</v>
      </c>
      <c r="B12" s="1" t="s">
        <v>420</v>
      </c>
      <c r="F12" s="69">
        <f>SUM(F7,F9,F11)</f>
        <v>0</v>
      </c>
      <c r="G12" s="3"/>
      <c r="H12" s="3"/>
      <c r="I12" s="3"/>
      <c r="J12" s="69">
        <f>SUM(J7,J9,J11)</f>
        <v>0</v>
      </c>
      <c r="K12" s="3"/>
      <c r="L12" s="3"/>
      <c r="M12" s="3"/>
      <c r="N12" s="3"/>
      <c r="O12" s="69">
        <f>SUM(O7,O9,O11)</f>
        <v>0</v>
      </c>
    </row>
    <row r="13" spans="1:21" x14ac:dyDescent="0.2">
      <c r="F13" s="5"/>
      <c r="G13" s="5"/>
    </row>
    <row r="14" spans="1:21" x14ac:dyDescent="0.2">
      <c r="A14" s="54" t="s">
        <v>31</v>
      </c>
      <c r="B14" s="72" t="s">
        <v>459</v>
      </c>
      <c r="F14" s="5"/>
      <c r="G14" s="5"/>
    </row>
    <row r="15" spans="1:21" x14ac:dyDescent="0.2">
      <c r="B15" s="1" t="s">
        <v>438</v>
      </c>
      <c r="F15" s="71"/>
      <c r="G15" s="5"/>
      <c r="J15" s="68"/>
      <c r="O15" s="68"/>
    </row>
    <row r="16" spans="1:21" x14ac:dyDescent="0.2">
      <c r="F16" s="5"/>
      <c r="G16" s="5"/>
    </row>
    <row r="17" spans="1:15" x14ac:dyDescent="0.2">
      <c r="A17" s="54" t="s">
        <v>439</v>
      </c>
      <c r="B17" s="72" t="s">
        <v>460</v>
      </c>
      <c r="F17" s="5"/>
      <c r="G17" s="5"/>
    </row>
    <row r="18" spans="1:15" x14ac:dyDescent="0.2">
      <c r="B18" s="1" t="s">
        <v>438</v>
      </c>
      <c r="F18" s="71"/>
      <c r="G18" s="5"/>
      <c r="J18" s="68"/>
      <c r="O18" s="68"/>
    </row>
    <row r="19" spans="1:15" x14ac:dyDescent="0.2">
      <c r="B19" s="1" t="s">
        <v>440</v>
      </c>
      <c r="F19" s="5"/>
      <c r="G19" s="5"/>
    </row>
    <row r="20" spans="1:15" ht="20.25" customHeight="1" x14ac:dyDescent="0.2">
      <c r="A20" s="54" t="s">
        <v>422</v>
      </c>
      <c r="B20" s="73" t="s">
        <v>441</v>
      </c>
      <c r="F20" s="74">
        <f>SUM(F18,F15,F12)</f>
        <v>0</v>
      </c>
      <c r="G20" s="65"/>
      <c r="H20" s="72"/>
      <c r="I20" s="72"/>
      <c r="J20" s="74">
        <f>SUM(J18,J15,J12)</f>
        <v>0</v>
      </c>
      <c r="K20" s="72"/>
      <c r="L20" s="72"/>
      <c r="M20" s="72"/>
      <c r="N20" s="72"/>
      <c r="O20" s="74">
        <f>SUM(O18,O15,O12)</f>
        <v>0</v>
      </c>
    </row>
    <row r="21" spans="1:15" ht="36.75" customHeight="1" x14ac:dyDescent="0.2">
      <c r="A21" s="188" t="s">
        <v>442</v>
      </c>
      <c r="B21" s="982" t="s">
        <v>443</v>
      </c>
      <c r="C21" s="982"/>
      <c r="D21" s="982"/>
      <c r="E21" s="982"/>
      <c r="F21" s="75"/>
      <c r="G21" s="65"/>
      <c r="H21" s="72"/>
      <c r="I21" s="72"/>
      <c r="J21" s="72"/>
      <c r="K21" s="72"/>
      <c r="L21" s="72"/>
      <c r="M21" s="72"/>
      <c r="N21" s="72"/>
      <c r="O21" s="187">
        <f>MAX(F20,J20,O20)</f>
        <v>0</v>
      </c>
    </row>
    <row r="22" spans="1:15" ht="20.25" customHeight="1" x14ac:dyDescent="0.2">
      <c r="A22" s="54" t="s">
        <v>423</v>
      </c>
      <c r="B22" s="72" t="s">
        <v>444</v>
      </c>
      <c r="F22" s="75"/>
      <c r="G22" s="65"/>
      <c r="H22" s="72"/>
      <c r="I22" s="72"/>
      <c r="J22" s="72"/>
      <c r="K22" s="72"/>
      <c r="L22" s="72"/>
      <c r="M22" s="72"/>
      <c r="N22" s="72"/>
      <c r="O22" s="76">
        <f>MAX(O21-O20,0)</f>
        <v>0</v>
      </c>
    </row>
    <row r="23" spans="1:15" ht="12.75" thickBot="1" x14ac:dyDescent="0.25">
      <c r="A23" s="55"/>
      <c r="B23" s="6"/>
      <c r="C23" s="6"/>
      <c r="D23" s="6"/>
      <c r="E23" s="6"/>
      <c r="F23" s="6"/>
      <c r="G23" s="6"/>
      <c r="H23" s="6"/>
      <c r="I23" s="6"/>
      <c r="J23" s="6"/>
      <c r="K23" s="6"/>
      <c r="L23" s="6"/>
      <c r="M23" s="6"/>
      <c r="N23" s="6"/>
      <c r="O23" s="43"/>
    </row>
    <row r="24" spans="1:15" ht="21.75" customHeight="1" thickTop="1" x14ac:dyDescent="0.2">
      <c r="A24" s="54" t="s">
        <v>445</v>
      </c>
      <c r="B24" s="2" t="str">
        <f>"Basic support per student amount for your district, Year "&amp;PROPER(M4)</f>
        <v>Basic support per student amount for your district, Year Ending 06/30/26</v>
      </c>
      <c r="C24" s="5"/>
      <c r="D24" s="5"/>
      <c r="E24" s="5"/>
      <c r="F24" s="5"/>
      <c r="G24" s="2"/>
      <c r="H24" s="5"/>
      <c r="I24" s="5"/>
      <c r="J24" s="85"/>
      <c r="M24" s="84">
        <f>+O21*J24</f>
        <v>0</v>
      </c>
    </row>
    <row r="25" spans="1:15" x14ac:dyDescent="0.2">
      <c r="A25" s="54" t="s">
        <v>446</v>
      </c>
      <c r="B25" s="1" t="s">
        <v>447</v>
      </c>
      <c r="J25" s="78"/>
      <c r="M25" s="79">
        <f>+O20*J25</f>
        <v>0</v>
      </c>
    </row>
    <row r="26" spans="1:15" x14ac:dyDescent="0.2">
      <c r="A26" s="54" t="s">
        <v>427</v>
      </c>
      <c r="B26" s="1" t="s">
        <v>448</v>
      </c>
      <c r="L26" s="1" t="s">
        <v>15</v>
      </c>
      <c r="M26" s="84">
        <f>+M25+M24</f>
        <v>0</v>
      </c>
    </row>
    <row r="27" spans="1:15" ht="12.75" customHeight="1" x14ac:dyDescent="0.2"/>
    <row r="28" spans="1:15" ht="12.75" customHeight="1" x14ac:dyDescent="0.2">
      <c r="A28" s="54" t="s">
        <v>424</v>
      </c>
      <c r="B28" s="1" t="s">
        <v>17</v>
      </c>
      <c r="H28" s="77"/>
    </row>
    <row r="29" spans="1:15" ht="12.75" customHeight="1" x14ac:dyDescent="0.2">
      <c r="A29" s="54" t="s">
        <v>449</v>
      </c>
      <c r="B29" s="970" t="s">
        <v>450</v>
      </c>
      <c r="C29" s="970"/>
      <c r="D29" s="970"/>
      <c r="E29" s="970"/>
      <c r="F29" s="970"/>
      <c r="G29" s="5" t="s">
        <v>18</v>
      </c>
      <c r="H29" s="78"/>
      <c r="K29" s="1" t="s">
        <v>421</v>
      </c>
      <c r="L29" s="1" t="s">
        <v>15</v>
      </c>
      <c r="M29" s="79">
        <f>+H28*H29</f>
        <v>0</v>
      </c>
    </row>
    <row r="31" spans="1:15" x14ac:dyDescent="0.2">
      <c r="A31" s="54" t="s">
        <v>428</v>
      </c>
      <c r="B31" s="1" t="s">
        <v>451</v>
      </c>
      <c r="N31" s="7"/>
      <c r="O31" s="79">
        <f>+M29+M26</f>
        <v>0</v>
      </c>
    </row>
    <row r="33" spans="1:15" x14ac:dyDescent="0.2">
      <c r="A33" s="143" t="s">
        <v>467</v>
      </c>
    </row>
    <row r="35" spans="1:15" x14ac:dyDescent="0.2">
      <c r="A35" s="54" t="s">
        <v>429</v>
      </c>
      <c r="B35" s="72" t="s">
        <v>593</v>
      </c>
      <c r="L35" s="1" t="s">
        <v>15</v>
      </c>
      <c r="M35" s="80"/>
    </row>
    <row r="37" spans="1:15" x14ac:dyDescent="0.2">
      <c r="A37" s="54" t="s">
        <v>452</v>
      </c>
      <c r="B37" s="1" t="s">
        <v>461</v>
      </c>
      <c r="L37" s="1" t="s">
        <v>15</v>
      </c>
      <c r="M37" s="80"/>
    </row>
    <row r="39" spans="1:15" ht="12.75" thickBot="1" x14ac:dyDescent="0.25">
      <c r="A39" s="54" t="s">
        <v>562</v>
      </c>
      <c r="B39" s="1" t="s">
        <v>565</v>
      </c>
      <c r="N39" s="7"/>
      <c r="O39" s="170">
        <f>MAX(O31-M35-M37,M25)</f>
        <v>0</v>
      </c>
    </row>
    <row r="40" spans="1:15" ht="12" customHeight="1" thickBot="1" x14ac:dyDescent="0.25"/>
    <row r="41" spans="1:15" ht="15" customHeight="1" x14ac:dyDescent="0.2">
      <c r="B41" s="171" t="s">
        <v>566</v>
      </c>
      <c r="C41" s="172"/>
      <c r="D41" s="172" t="s">
        <v>567</v>
      </c>
      <c r="E41" s="172"/>
      <c r="F41" s="172"/>
      <c r="G41" s="172"/>
      <c r="H41" s="172"/>
      <c r="I41" s="173" t="s">
        <v>15</v>
      </c>
      <c r="J41" s="174"/>
    </row>
    <row r="42" spans="1:15" ht="15.75" customHeight="1" thickBot="1" x14ac:dyDescent="0.25">
      <c r="B42" s="175"/>
      <c r="C42" s="176"/>
      <c r="D42" s="176" t="s">
        <v>453</v>
      </c>
      <c r="E42" s="176"/>
      <c r="F42" s="176"/>
      <c r="G42" s="176"/>
      <c r="H42" s="176"/>
      <c r="I42" s="177" t="s">
        <v>15</v>
      </c>
      <c r="J42" s="178">
        <f>+O39-J41</f>
        <v>0</v>
      </c>
      <c r="N42" s="7"/>
    </row>
    <row r="43" spans="1:15" ht="15.75" customHeight="1" thickBot="1" x14ac:dyDescent="0.25">
      <c r="A43" s="55"/>
      <c r="B43" s="6"/>
      <c r="C43" s="6"/>
      <c r="D43" s="6"/>
      <c r="E43" s="6"/>
      <c r="F43" s="6"/>
      <c r="G43" s="6"/>
      <c r="H43" s="6"/>
      <c r="I43" s="6"/>
      <c r="J43" s="6"/>
      <c r="K43" s="6"/>
      <c r="L43" s="6"/>
      <c r="M43" s="6"/>
      <c r="N43" s="6"/>
      <c r="O43" s="6"/>
    </row>
    <row r="44" spans="1:15" ht="12.75" thickTop="1" x14ac:dyDescent="0.2"/>
    <row r="45" spans="1:15" ht="12.75" thickBot="1" x14ac:dyDescent="0.25">
      <c r="A45" s="54" t="s">
        <v>454</v>
      </c>
      <c r="B45" s="1" t="s">
        <v>22</v>
      </c>
      <c r="O45" s="77"/>
    </row>
    <row r="46" spans="1:15" ht="12.75" thickBot="1" x14ac:dyDescent="0.25">
      <c r="B46" s="1" t="s">
        <v>455</v>
      </c>
      <c r="E46" s="81"/>
      <c r="F46" s="1" t="s">
        <v>453</v>
      </c>
      <c r="G46" s="81"/>
      <c r="H46" s="1" t="s">
        <v>335</v>
      </c>
      <c r="N46" s="7"/>
    </row>
    <row r="47" spans="1:15" x14ac:dyDescent="0.2">
      <c r="N47" s="7"/>
    </row>
    <row r="48" spans="1:15" ht="12.75" thickBot="1" x14ac:dyDescent="0.25">
      <c r="A48" s="54" t="s">
        <v>456</v>
      </c>
      <c r="B48" s="1" t="s">
        <v>24</v>
      </c>
      <c r="N48" s="7"/>
      <c r="O48" s="77"/>
    </row>
    <row r="49" spans="1:15" ht="12.75" thickBot="1" x14ac:dyDescent="0.25">
      <c r="B49" s="1" t="s">
        <v>455</v>
      </c>
      <c r="E49" s="81"/>
      <c r="F49" s="1" t="s">
        <v>453</v>
      </c>
      <c r="G49" s="81"/>
      <c r="H49" s="1" t="s">
        <v>335</v>
      </c>
      <c r="N49" s="7"/>
    </row>
    <row r="50" spans="1:15" x14ac:dyDescent="0.2">
      <c r="N50" s="7"/>
    </row>
    <row r="51" spans="1:15" ht="12.75" thickBot="1" x14ac:dyDescent="0.25">
      <c r="A51" s="54" t="s">
        <v>457</v>
      </c>
      <c r="B51" s="1" t="s">
        <v>25</v>
      </c>
      <c r="G51" s="979"/>
      <c r="H51" s="979"/>
      <c r="I51" s="979"/>
      <c r="J51" s="979"/>
      <c r="K51" s="979"/>
      <c r="N51" s="7"/>
      <c r="O51" s="77"/>
    </row>
    <row r="52" spans="1:15" ht="12.75" thickBot="1" x14ac:dyDescent="0.25">
      <c r="B52" s="1" t="s">
        <v>455</v>
      </c>
      <c r="E52" s="81"/>
      <c r="F52" s="1" t="s">
        <v>453</v>
      </c>
      <c r="G52" s="142"/>
      <c r="H52" s="1" t="s">
        <v>335</v>
      </c>
      <c r="N52" s="7"/>
    </row>
    <row r="53" spans="1:15" x14ac:dyDescent="0.2">
      <c r="N53" s="7"/>
    </row>
    <row r="54" spans="1:15" ht="22.5" customHeight="1" thickBot="1" x14ac:dyDescent="0.25">
      <c r="A54" s="54" t="s">
        <v>458</v>
      </c>
      <c r="B54" s="182" t="str">
        <f>"Total projected DSA revenue for Year "&amp;PROPER(M4)&amp;" (Lines 16, 17, 18, 19)"</f>
        <v>Total projected DSA revenue for Year Ending 06/30/26 (Lines 16, 17, 18, 19)</v>
      </c>
      <c r="N54" s="7"/>
      <c r="O54" s="82">
        <f>SUM(O39,O45,O48,O51)</f>
        <v>0</v>
      </c>
    </row>
    <row r="55" spans="1:15" ht="13.5" thickTop="1" thickBot="1" x14ac:dyDescent="0.25">
      <c r="A55" s="55"/>
      <c r="B55" s="6"/>
      <c r="C55" s="6"/>
      <c r="D55" s="6"/>
      <c r="E55" s="6"/>
      <c r="F55" s="6"/>
      <c r="G55" s="6"/>
      <c r="H55" s="6"/>
      <c r="I55" s="6"/>
      <c r="J55" s="6"/>
      <c r="K55" s="6"/>
      <c r="L55" s="6"/>
      <c r="M55" s="6"/>
      <c r="N55" s="6"/>
      <c r="O55" s="6"/>
    </row>
    <row r="56" spans="1:15" ht="12.75" thickTop="1" x14ac:dyDescent="0.2"/>
    <row r="57" spans="1:15" x14ac:dyDescent="0.2">
      <c r="A57" s="2" t="str">
        <f>"Fiscal Year "&amp;PROPER(M4)</f>
        <v>Fiscal Year Ending 06/30/26</v>
      </c>
      <c r="E57" s="970" t="s">
        <v>52</v>
      </c>
      <c r="F57" s="970"/>
      <c r="G57" s="980"/>
      <c r="H57" s="980"/>
      <c r="I57" s="980"/>
      <c r="J57" s="980"/>
    </row>
    <row r="58" spans="1:15" x14ac:dyDescent="0.2">
      <c r="A58" s="54" t="s">
        <v>462</v>
      </c>
      <c r="D58" s="83"/>
      <c r="E58" s="5" t="s">
        <v>27</v>
      </c>
      <c r="F58" s="83"/>
      <c r="O58" s="7" t="s">
        <v>426</v>
      </c>
    </row>
    <row r="59" spans="1:15" x14ac:dyDescent="0.2">
      <c r="O59" s="183">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defaultColWidth="9.140625" defaultRowHeight="12" x14ac:dyDescent="0.2"/>
  <cols>
    <col min="1" max="1" width="4.7109375" style="54" customWidth="1"/>
    <col min="2" max="2" width="10.7109375" style="1" customWidth="1"/>
    <col min="3" max="3" width="3.28515625" style="1" customWidth="1"/>
    <col min="4" max="4" width="10.28515625" style="1" customWidth="1"/>
    <col min="5" max="5" width="4.42578125" style="1" customWidth="1"/>
    <col min="6" max="6" width="14.28515625" style="1" customWidth="1"/>
    <col min="7" max="7" width="4.42578125" style="1" customWidth="1"/>
    <col min="8" max="8" width="10.5703125" style="1" customWidth="1"/>
    <col min="9" max="9" width="4.42578125" style="1" customWidth="1"/>
    <col min="10" max="10" width="15.28515625" style="1" customWidth="1"/>
    <col min="11" max="11" width="2.85546875" style="1" customWidth="1"/>
    <col min="12" max="12" width="2.85546875" style="1" hidden="1" customWidth="1"/>
    <col min="13" max="13" width="11.85546875" style="1" customWidth="1"/>
    <col min="14" max="14" width="4.42578125" style="1" customWidth="1"/>
    <col min="15" max="15" width="16.42578125" style="1" customWidth="1"/>
    <col min="16" max="16" width="9.140625" style="1"/>
    <col min="17" max="17" width="16.7109375" style="1" customWidth="1"/>
    <col min="18" max="16384" width="9.140625" style="1"/>
  </cols>
  <sheetData>
    <row r="1" spans="1:21" s="191" customFormat="1" ht="15" customHeight="1" x14ac:dyDescent="0.2">
      <c r="A1" s="976" t="s">
        <v>606</v>
      </c>
      <c r="B1" s="976"/>
      <c r="C1" s="976"/>
      <c r="D1" s="976"/>
      <c r="E1" s="976"/>
      <c r="F1" s="976"/>
      <c r="G1" s="976"/>
      <c r="H1" s="976"/>
      <c r="I1" s="976"/>
      <c r="J1" s="976"/>
      <c r="K1" s="976"/>
      <c r="L1" s="976"/>
      <c r="M1" s="976"/>
      <c r="N1" s="976"/>
      <c r="O1" s="976"/>
    </row>
    <row r="2" spans="1:21" s="191" customFormat="1" ht="15" customHeight="1" x14ac:dyDescent="0.2">
      <c r="A2" s="194"/>
      <c r="B2" s="194"/>
      <c r="C2" s="194"/>
      <c r="D2" s="194"/>
      <c r="E2" s="194"/>
      <c r="F2" s="194"/>
      <c r="G2" s="194"/>
      <c r="H2" s="194"/>
      <c r="I2" s="194"/>
      <c r="J2" s="194"/>
      <c r="K2" s="194"/>
      <c r="L2" s="194"/>
      <c r="M2" s="194"/>
      <c r="O2" s="193" t="s">
        <v>1</v>
      </c>
    </row>
    <row r="3" spans="1:21" s="191" customFormat="1" ht="15" customHeight="1" x14ac:dyDescent="0.2">
      <c r="A3" s="194"/>
      <c r="B3" s="194"/>
      <c r="C3" s="194"/>
      <c r="D3" s="194"/>
      <c r="E3" s="194"/>
      <c r="F3" s="191" t="s">
        <v>2</v>
      </c>
      <c r="G3" s="194"/>
      <c r="H3" s="194"/>
      <c r="I3" s="194"/>
      <c r="J3" s="191" t="s">
        <v>2</v>
      </c>
      <c r="K3" s="194"/>
      <c r="L3" s="194"/>
      <c r="M3" s="194"/>
      <c r="O3" s="193" t="s">
        <v>3</v>
      </c>
    </row>
    <row r="4" spans="1:21" s="191" customFormat="1" ht="15" customHeight="1" x14ac:dyDescent="0.2">
      <c r="A4" s="194"/>
      <c r="B4" s="194"/>
      <c r="C4" s="194"/>
      <c r="D4" s="194"/>
      <c r="E4" s="194"/>
      <c r="F4" s="179" t="str">
        <f>"ENDING "&amp;TEXT('Form 1'!C129,"MM/DD/YY")</f>
        <v>ENDING 06/30/24</v>
      </c>
      <c r="G4" s="194"/>
      <c r="H4" s="194"/>
      <c r="I4" s="194"/>
      <c r="J4" s="179" t="str">
        <f>"ENDING "&amp;TEXT('Form 1'!C133, "MM/DD/YY")</f>
        <v>ENDING 06/30/25</v>
      </c>
      <c r="K4" s="194"/>
      <c r="L4" s="194"/>
      <c r="M4" s="194"/>
      <c r="O4" s="179" t="str">
        <f>"ENDING "&amp;TEXT('Form 1'!C138, "MM/DD/YY")</f>
        <v>ENDING 06/30/26</v>
      </c>
    </row>
    <row r="5" spans="1:21" s="191" customFormat="1" x14ac:dyDescent="0.2">
      <c r="A5" s="195"/>
    </row>
    <row r="6" spans="1:21" s="191" customFormat="1" ht="18.75" customHeight="1" x14ac:dyDescent="0.2">
      <c r="A6" s="195"/>
      <c r="B6" s="196" t="s">
        <v>607</v>
      </c>
      <c r="F6" s="192"/>
      <c r="J6" s="192"/>
      <c r="O6" s="192"/>
    </row>
    <row r="7" spans="1:21" s="191" customFormat="1" ht="18.75" customHeight="1" x14ac:dyDescent="0.2">
      <c r="A7" s="195"/>
      <c r="B7" s="196" t="s">
        <v>608</v>
      </c>
      <c r="F7" s="192"/>
      <c r="J7" s="192"/>
      <c r="O7" s="192"/>
    </row>
    <row r="9" spans="1:21" x14ac:dyDescent="0.2">
      <c r="A9" s="987" t="s">
        <v>0</v>
      </c>
      <c r="B9" s="987"/>
      <c r="C9" s="987"/>
      <c r="D9" s="987"/>
      <c r="E9" s="987"/>
      <c r="F9" s="987"/>
      <c r="G9" s="987"/>
      <c r="H9" s="987"/>
      <c r="I9" s="987"/>
      <c r="J9" s="987"/>
      <c r="K9" s="987"/>
      <c r="L9" s="987"/>
      <c r="M9" s="987"/>
      <c r="N9" s="987"/>
      <c r="O9" s="987"/>
      <c r="Q9" s="66"/>
      <c r="R9" s="67"/>
    </row>
    <row r="10" spans="1:21" x14ac:dyDescent="0.2">
      <c r="A10" s="271"/>
      <c r="B10" s="272"/>
      <c r="C10" s="272"/>
      <c r="D10" s="272"/>
      <c r="E10" s="272"/>
      <c r="F10" s="272"/>
      <c r="G10" s="272"/>
      <c r="H10" s="272"/>
      <c r="I10" s="272"/>
      <c r="J10" s="272"/>
      <c r="K10" s="272"/>
      <c r="L10" s="272"/>
      <c r="M10" s="272"/>
      <c r="N10" s="272"/>
      <c r="O10" s="272"/>
      <c r="R10" s="67"/>
    </row>
    <row r="11" spans="1:21" ht="12.75" customHeight="1" x14ac:dyDescent="0.2">
      <c r="A11" s="271"/>
      <c r="B11" s="272"/>
      <c r="C11" s="272"/>
      <c r="D11" s="985" t="s">
        <v>2</v>
      </c>
      <c r="E11" s="985"/>
      <c r="F11" s="985"/>
      <c r="G11" s="272"/>
      <c r="H11" s="985" t="s">
        <v>649</v>
      </c>
      <c r="I11" s="985"/>
      <c r="J11" s="985"/>
      <c r="K11" s="272"/>
      <c r="L11" s="272"/>
      <c r="M11" s="985" t="s">
        <v>650</v>
      </c>
      <c r="N11" s="985"/>
      <c r="O11" s="985"/>
      <c r="R11" s="67"/>
    </row>
    <row r="12" spans="1:21" ht="12.75" customHeight="1" x14ac:dyDescent="0.2">
      <c r="A12" s="271"/>
      <c r="B12" s="272"/>
      <c r="C12" s="272"/>
      <c r="D12" s="986" t="str">
        <f>"ENDING "&amp;TEXT('Form 1'!C129,"mm/dd/yy")</f>
        <v>ENDING 06/30/24</v>
      </c>
      <c r="E12" s="986"/>
      <c r="F12" s="986"/>
      <c r="G12" s="272"/>
      <c r="H12" s="986" t="str">
        <f>"YEAR ENDING "&amp;TEXT('Form 1'!C133,"mm/dd/yy")</f>
        <v>YEAR ENDING 06/30/25</v>
      </c>
      <c r="I12" s="986"/>
      <c r="J12" s="986"/>
      <c r="K12" s="272"/>
      <c r="L12" s="272"/>
      <c r="M12" s="986" t="str">
        <f>"YEAR ENDING "&amp;TEXT('Form 1'!C138,"mm/dd/yy")</f>
        <v>YEAR ENDING 06/30/26</v>
      </c>
      <c r="N12" s="986"/>
      <c r="O12" s="986"/>
      <c r="Q12" s="5"/>
      <c r="R12" s="981"/>
      <c r="S12" s="981"/>
      <c r="T12" s="981"/>
      <c r="U12" s="981"/>
    </row>
    <row r="13" spans="1:21" x14ac:dyDescent="0.2">
      <c r="A13" s="271"/>
      <c r="B13" s="272"/>
      <c r="C13" s="272"/>
      <c r="D13" s="272"/>
      <c r="E13" s="272"/>
      <c r="F13" s="277"/>
      <c r="G13" s="273"/>
      <c r="H13" s="272"/>
      <c r="I13" s="272"/>
      <c r="J13" s="272"/>
      <c r="K13" s="272"/>
      <c r="L13" s="272"/>
      <c r="M13" s="272"/>
      <c r="N13" s="272"/>
      <c r="O13" s="272"/>
    </row>
    <row r="14" spans="1:21" x14ac:dyDescent="0.2">
      <c r="A14" s="278">
        <v>1</v>
      </c>
      <c r="B14" s="272" t="s">
        <v>4</v>
      </c>
      <c r="C14" s="272"/>
      <c r="D14" s="272"/>
      <c r="E14" s="272"/>
      <c r="F14" s="272"/>
      <c r="G14" s="272"/>
      <c r="H14" s="272"/>
      <c r="I14" s="272"/>
      <c r="J14" s="277"/>
      <c r="K14" s="272"/>
      <c r="L14" s="272"/>
      <c r="M14" s="272"/>
      <c r="N14" s="272"/>
      <c r="O14" s="272"/>
    </row>
    <row r="15" spans="1:21" x14ac:dyDescent="0.2">
      <c r="A15" s="278"/>
      <c r="B15" s="272" t="s">
        <v>5</v>
      </c>
      <c r="C15" s="272"/>
      <c r="D15" s="274"/>
      <c r="E15" s="279" t="s">
        <v>6</v>
      </c>
      <c r="F15" s="280">
        <f>+D15*0.6</f>
        <v>0</v>
      </c>
      <c r="G15" s="273"/>
      <c r="H15" s="276"/>
      <c r="I15" s="279" t="s">
        <v>6</v>
      </c>
      <c r="J15" s="280">
        <f>+H15*0.6</f>
        <v>0</v>
      </c>
      <c r="K15" s="272"/>
      <c r="L15" s="272"/>
      <c r="M15" s="208"/>
      <c r="N15" s="279" t="s">
        <v>6</v>
      </c>
      <c r="O15" s="280">
        <f>+M15*0.6</f>
        <v>0</v>
      </c>
    </row>
    <row r="16" spans="1:21" x14ac:dyDescent="0.2">
      <c r="A16" s="278"/>
      <c r="B16" s="272"/>
      <c r="C16" s="272"/>
      <c r="D16" s="272"/>
      <c r="E16" s="272"/>
      <c r="F16" s="273"/>
      <c r="G16" s="273"/>
      <c r="H16" s="272"/>
      <c r="I16" s="272"/>
      <c r="J16" s="273"/>
      <c r="K16" s="272"/>
      <c r="L16" s="272"/>
      <c r="M16" s="272"/>
      <c r="N16" s="272"/>
      <c r="O16" s="273"/>
    </row>
    <row r="17" spans="1:15" x14ac:dyDescent="0.2">
      <c r="A17" s="278">
        <v>2</v>
      </c>
      <c r="B17" s="272" t="s">
        <v>7</v>
      </c>
      <c r="C17" s="272"/>
      <c r="D17" s="276"/>
      <c r="E17" s="279"/>
      <c r="F17" s="280"/>
      <c r="G17" s="273"/>
      <c r="H17" s="276"/>
      <c r="I17" s="279"/>
      <c r="J17" s="280"/>
      <c r="K17" s="272"/>
      <c r="L17" s="272"/>
      <c r="M17" s="207"/>
      <c r="N17" s="279"/>
      <c r="O17" s="280"/>
    </row>
    <row r="18" spans="1:15" x14ac:dyDescent="0.2">
      <c r="A18" s="278"/>
      <c r="B18" s="272"/>
      <c r="C18" s="272"/>
      <c r="D18" s="272"/>
      <c r="E18" s="272"/>
      <c r="F18" s="273"/>
      <c r="G18" s="273"/>
      <c r="H18" s="272"/>
      <c r="I18" s="272"/>
      <c r="J18" s="273"/>
      <c r="K18" s="272"/>
      <c r="L18" s="272"/>
      <c r="M18" s="272"/>
      <c r="N18" s="272"/>
      <c r="O18" s="273"/>
    </row>
    <row r="19" spans="1:15" x14ac:dyDescent="0.2">
      <c r="A19" s="278">
        <v>3</v>
      </c>
      <c r="B19" s="272" t="s">
        <v>437</v>
      </c>
      <c r="C19" s="272"/>
      <c r="D19" s="272"/>
      <c r="E19" s="272"/>
      <c r="F19" s="275"/>
      <c r="G19" s="273"/>
      <c r="H19" s="272"/>
      <c r="I19" s="272"/>
      <c r="J19" s="275"/>
      <c r="K19" s="272"/>
      <c r="L19" s="272"/>
      <c r="M19" s="272"/>
      <c r="N19" s="272"/>
      <c r="O19" s="275"/>
    </row>
    <row r="20" spans="1:15" x14ac:dyDescent="0.2">
      <c r="A20" s="271" t="s">
        <v>30</v>
      </c>
      <c r="B20" s="272" t="s">
        <v>420</v>
      </c>
      <c r="C20" s="272"/>
      <c r="D20" s="272"/>
      <c r="E20" s="272"/>
      <c r="F20" s="280">
        <f>SUM(F15,F17,F19)</f>
        <v>0</v>
      </c>
      <c r="G20" s="277"/>
      <c r="H20" s="277"/>
      <c r="I20" s="277"/>
      <c r="J20" s="280">
        <f>SUM(J15,J17,J19)</f>
        <v>0</v>
      </c>
      <c r="K20" s="277"/>
      <c r="L20" s="277"/>
      <c r="M20" s="277"/>
      <c r="N20" s="277"/>
      <c r="O20" s="280">
        <f>SUM(O15,O17,O19)</f>
        <v>0</v>
      </c>
    </row>
    <row r="21" spans="1:15" x14ac:dyDescent="0.2">
      <c r="A21" s="271"/>
      <c r="B21" s="272"/>
      <c r="C21" s="272"/>
      <c r="D21" s="272"/>
      <c r="E21" s="272"/>
      <c r="F21" s="273"/>
      <c r="G21" s="273"/>
      <c r="H21" s="272"/>
      <c r="I21" s="272"/>
      <c r="J21" s="272"/>
      <c r="K21" s="272"/>
      <c r="L21" s="272"/>
      <c r="M21" s="272"/>
      <c r="N21" s="272"/>
      <c r="O21" s="272"/>
    </row>
    <row r="22" spans="1:15" x14ac:dyDescent="0.2">
      <c r="A22" s="271" t="s">
        <v>31</v>
      </c>
      <c r="B22" s="281" t="s">
        <v>459</v>
      </c>
      <c r="C22" s="272"/>
      <c r="D22" s="272"/>
      <c r="E22" s="272"/>
      <c r="F22" s="273"/>
      <c r="G22" s="273"/>
      <c r="H22" s="272"/>
      <c r="I22" s="272"/>
      <c r="J22" s="272"/>
      <c r="K22" s="272"/>
      <c r="L22" s="272"/>
      <c r="M22" s="272"/>
      <c r="N22" s="272"/>
      <c r="O22" s="272"/>
    </row>
    <row r="23" spans="1:15" x14ac:dyDescent="0.2">
      <c r="A23" s="271"/>
      <c r="B23" s="272" t="s">
        <v>438</v>
      </c>
      <c r="C23" s="272"/>
      <c r="D23" s="272"/>
      <c r="E23" s="272"/>
      <c r="F23" s="275"/>
      <c r="G23" s="273"/>
      <c r="H23" s="272"/>
      <c r="I23" s="272"/>
      <c r="J23" s="274"/>
      <c r="K23" s="272"/>
      <c r="L23" s="272"/>
      <c r="M23" s="272"/>
      <c r="N23" s="272"/>
      <c r="O23" s="274"/>
    </row>
    <row r="24" spans="1:15" x14ac:dyDescent="0.2">
      <c r="A24" s="271"/>
      <c r="B24" s="272"/>
      <c r="C24" s="272"/>
      <c r="D24" s="272"/>
      <c r="E24" s="272"/>
      <c r="F24" s="273"/>
      <c r="G24" s="273"/>
      <c r="H24" s="272"/>
      <c r="I24" s="272"/>
      <c r="J24" s="272"/>
      <c r="K24" s="272"/>
      <c r="L24" s="272"/>
      <c r="M24" s="272"/>
      <c r="N24" s="272"/>
      <c r="O24" s="272"/>
    </row>
    <row r="25" spans="1:15" x14ac:dyDescent="0.2">
      <c r="A25" s="271" t="s">
        <v>439</v>
      </c>
      <c r="B25" s="281" t="s">
        <v>460</v>
      </c>
      <c r="C25" s="272"/>
      <c r="D25" s="272"/>
      <c r="E25" s="272"/>
      <c r="F25" s="273"/>
      <c r="G25" s="273"/>
      <c r="H25" s="272"/>
      <c r="I25" s="272"/>
      <c r="J25" s="272"/>
      <c r="K25" s="272"/>
      <c r="L25" s="272"/>
      <c r="M25" s="272"/>
      <c r="N25" s="272"/>
      <c r="O25" s="272"/>
    </row>
    <row r="26" spans="1:15" x14ac:dyDescent="0.2">
      <c r="A26" s="271"/>
      <c r="B26" s="272" t="s">
        <v>438</v>
      </c>
      <c r="C26" s="272"/>
      <c r="D26" s="272"/>
      <c r="E26" s="272"/>
      <c r="F26" s="275"/>
      <c r="G26" s="273"/>
      <c r="H26" s="272"/>
      <c r="I26" s="272"/>
      <c r="J26" s="274"/>
      <c r="K26" s="272"/>
      <c r="L26" s="272"/>
      <c r="M26" s="272"/>
      <c r="N26" s="272"/>
      <c r="O26" s="274"/>
    </row>
    <row r="27" spans="1:15" x14ac:dyDescent="0.2">
      <c r="A27" s="271"/>
      <c r="B27" s="272" t="s">
        <v>440</v>
      </c>
      <c r="C27" s="272"/>
      <c r="D27" s="272"/>
      <c r="E27" s="272"/>
      <c r="F27" s="273"/>
      <c r="G27" s="273"/>
      <c r="H27" s="272"/>
      <c r="I27" s="272"/>
      <c r="J27" s="272"/>
      <c r="K27" s="272"/>
      <c r="L27" s="272"/>
      <c r="M27" s="272"/>
      <c r="N27" s="272"/>
      <c r="O27" s="272"/>
    </row>
    <row r="28" spans="1:15" ht="20.25" customHeight="1" x14ac:dyDescent="0.2">
      <c r="A28" s="54" t="s">
        <v>422</v>
      </c>
      <c r="B28" s="73" t="s">
        <v>441</v>
      </c>
      <c r="F28" s="74">
        <f>SUM(F26,F23,F20)</f>
        <v>0</v>
      </c>
      <c r="G28" s="65"/>
      <c r="H28" s="72"/>
      <c r="I28" s="72"/>
      <c r="J28" s="74">
        <f>SUM(J26,J23,J20)</f>
        <v>0</v>
      </c>
      <c r="K28" s="72"/>
      <c r="L28" s="72"/>
      <c r="M28" s="72"/>
      <c r="N28" s="72"/>
      <c r="O28" s="74">
        <f>SUM(O26,O23,O20)</f>
        <v>0</v>
      </c>
    </row>
    <row r="29" spans="1:15" ht="36.75" customHeight="1" x14ac:dyDescent="0.2">
      <c r="A29" s="188" t="s">
        <v>442</v>
      </c>
      <c r="B29" s="982" t="s">
        <v>443</v>
      </c>
      <c r="C29" s="982"/>
      <c r="D29" s="982"/>
      <c r="E29" s="982"/>
      <c r="F29" s="75"/>
      <c r="G29" s="65"/>
      <c r="H29" s="72"/>
      <c r="I29" s="72"/>
      <c r="J29" s="72"/>
      <c r="K29" s="72"/>
      <c r="L29" s="72"/>
      <c r="M29" s="72"/>
      <c r="N29" s="72"/>
      <c r="O29" s="187">
        <f>MAX(F28,J28,O28)</f>
        <v>0</v>
      </c>
    </row>
    <row r="30" spans="1:15" ht="20.25" customHeight="1" x14ac:dyDescent="0.2">
      <c r="A30" s="54" t="s">
        <v>423</v>
      </c>
      <c r="B30" s="72" t="s">
        <v>444</v>
      </c>
      <c r="F30" s="75"/>
      <c r="G30" s="65"/>
      <c r="H30" s="72"/>
      <c r="I30" s="72"/>
      <c r="J30" s="72"/>
      <c r="K30" s="72"/>
      <c r="L30" s="72"/>
      <c r="M30" s="72"/>
      <c r="N30" s="72"/>
      <c r="O30" s="76">
        <f>MAX(O29-O28,0)</f>
        <v>0</v>
      </c>
    </row>
    <row r="31" spans="1:15" ht="12.75" thickBot="1" x14ac:dyDescent="0.25">
      <c r="A31" s="55"/>
      <c r="B31" s="6"/>
      <c r="C31" s="6"/>
      <c r="D31" s="6"/>
      <c r="E31" s="6"/>
      <c r="F31" s="6"/>
      <c r="G31" s="6"/>
      <c r="H31" s="6"/>
      <c r="I31" s="6"/>
      <c r="J31" s="6"/>
      <c r="K31" s="6"/>
      <c r="L31" s="6"/>
      <c r="M31" s="6"/>
      <c r="N31" s="6"/>
      <c r="O31" s="43"/>
    </row>
    <row r="32" spans="1:15" ht="21.75" customHeight="1" thickTop="1" x14ac:dyDescent="0.2">
      <c r="A32" s="271" t="s">
        <v>445</v>
      </c>
      <c r="B32" s="278" t="str">
        <f>"Basic support per student amount for your district, Year "&amp;PROPER(M12)</f>
        <v>Basic support per student amount for your district, Year Year Ending 06/30/26</v>
      </c>
      <c r="C32" s="273"/>
      <c r="D32" s="273"/>
      <c r="E32" s="273"/>
      <c r="F32" s="273"/>
      <c r="G32" s="278"/>
      <c r="H32" s="273"/>
      <c r="I32" s="273"/>
      <c r="J32" s="282"/>
      <c r="K32" s="272"/>
      <c r="L32" s="272"/>
      <c r="M32" s="283">
        <f>+O29*J32</f>
        <v>0</v>
      </c>
      <c r="N32" s="272"/>
      <c r="O32" s="272"/>
    </row>
    <row r="33" spans="1:15" x14ac:dyDescent="0.2">
      <c r="A33" s="271" t="s">
        <v>446</v>
      </c>
      <c r="B33" s="272" t="s">
        <v>447</v>
      </c>
      <c r="C33" s="272"/>
      <c r="D33" s="272"/>
      <c r="E33" s="272"/>
      <c r="F33" s="272"/>
      <c r="G33" s="272"/>
      <c r="H33" s="272"/>
      <c r="I33" s="272"/>
      <c r="J33" s="210"/>
      <c r="K33" s="272"/>
      <c r="L33" s="272"/>
      <c r="M33" s="284">
        <f>+O28*J33</f>
        <v>0</v>
      </c>
      <c r="N33" s="272"/>
      <c r="O33" s="272"/>
    </row>
    <row r="34" spans="1:15" x14ac:dyDescent="0.2">
      <c r="A34" s="271" t="s">
        <v>427</v>
      </c>
      <c r="B34" s="272" t="s">
        <v>448</v>
      </c>
      <c r="C34" s="272"/>
      <c r="D34" s="272"/>
      <c r="E34" s="272"/>
      <c r="F34" s="272"/>
      <c r="G34" s="272"/>
      <c r="H34" s="272"/>
      <c r="I34" s="272"/>
      <c r="J34" s="272"/>
      <c r="K34" s="272"/>
      <c r="L34" s="272" t="s">
        <v>15</v>
      </c>
      <c r="M34" s="283">
        <f>+M33+M32</f>
        <v>0</v>
      </c>
      <c r="N34" s="272"/>
      <c r="O34" s="272"/>
    </row>
    <row r="35" spans="1:15" ht="12.75" customHeight="1" x14ac:dyDescent="0.2">
      <c r="A35" s="271"/>
      <c r="B35" s="272"/>
      <c r="C35" s="272"/>
      <c r="D35" s="272"/>
      <c r="E35" s="272"/>
      <c r="F35" s="272"/>
      <c r="G35" s="272"/>
      <c r="H35" s="272"/>
      <c r="I35" s="272"/>
      <c r="J35" s="272"/>
      <c r="K35" s="272"/>
      <c r="L35" s="272"/>
      <c r="M35" s="272"/>
      <c r="N35" s="272"/>
      <c r="O35" s="272"/>
    </row>
    <row r="36" spans="1:15" ht="12.75" customHeight="1" x14ac:dyDescent="0.2">
      <c r="A36" s="271" t="s">
        <v>424</v>
      </c>
      <c r="B36" s="272" t="s">
        <v>17</v>
      </c>
      <c r="C36" s="272"/>
      <c r="D36" s="272"/>
      <c r="E36" s="272"/>
      <c r="F36" s="272"/>
      <c r="G36" s="272"/>
      <c r="H36" s="209"/>
      <c r="I36" s="272"/>
      <c r="J36" s="272"/>
      <c r="K36" s="272"/>
      <c r="L36" s="272"/>
      <c r="M36" s="272"/>
      <c r="N36" s="272"/>
      <c r="O36" s="272"/>
    </row>
    <row r="37" spans="1:15" ht="12.75" customHeight="1" x14ac:dyDescent="0.2">
      <c r="A37" s="271" t="s">
        <v>449</v>
      </c>
      <c r="B37" s="988" t="s">
        <v>450</v>
      </c>
      <c r="C37" s="988"/>
      <c r="D37" s="988"/>
      <c r="E37" s="988"/>
      <c r="F37" s="988"/>
      <c r="G37" s="273" t="s">
        <v>18</v>
      </c>
      <c r="H37" s="210"/>
      <c r="I37" s="272"/>
      <c r="J37" s="272"/>
      <c r="K37" s="272" t="s">
        <v>421</v>
      </c>
      <c r="L37" s="272" t="s">
        <v>15</v>
      </c>
      <c r="M37" s="284">
        <f>+H36*H37</f>
        <v>0</v>
      </c>
      <c r="N37" s="272"/>
      <c r="O37" s="272"/>
    </row>
    <row r="38" spans="1:15" x14ac:dyDescent="0.2">
      <c r="A38" s="271"/>
      <c r="B38" s="272"/>
      <c r="C38" s="272"/>
      <c r="D38" s="272"/>
      <c r="E38" s="272"/>
      <c r="F38" s="272"/>
      <c r="G38" s="272"/>
      <c r="H38" s="272"/>
      <c r="I38" s="272"/>
      <c r="J38" s="272"/>
      <c r="K38" s="272"/>
      <c r="L38" s="272"/>
      <c r="M38" s="272"/>
      <c r="N38" s="272"/>
      <c r="O38" s="272"/>
    </row>
    <row r="39" spans="1:15" x14ac:dyDescent="0.2">
      <c r="A39" s="271" t="s">
        <v>428</v>
      </c>
      <c r="B39" s="272" t="s">
        <v>451</v>
      </c>
      <c r="C39" s="272"/>
      <c r="D39" s="272"/>
      <c r="E39" s="272"/>
      <c r="F39" s="272"/>
      <c r="G39" s="272"/>
      <c r="H39" s="272"/>
      <c r="I39" s="272"/>
      <c r="J39" s="272"/>
      <c r="K39" s="272"/>
      <c r="L39" s="272"/>
      <c r="M39" s="272"/>
      <c r="N39" s="285"/>
      <c r="O39" s="284">
        <f>+M37+M34</f>
        <v>0</v>
      </c>
    </row>
    <row r="40" spans="1:15" x14ac:dyDescent="0.2">
      <c r="A40" s="271"/>
      <c r="B40" s="272"/>
      <c r="C40" s="272"/>
      <c r="D40" s="272"/>
      <c r="E40" s="272"/>
      <c r="F40" s="272"/>
      <c r="G40" s="272"/>
      <c r="H40" s="272"/>
      <c r="I40" s="272"/>
      <c r="J40" s="272"/>
      <c r="K40" s="272"/>
      <c r="L40" s="272"/>
      <c r="M40" s="272"/>
      <c r="N40" s="272"/>
      <c r="O40" s="272"/>
    </row>
    <row r="41" spans="1:15" x14ac:dyDescent="0.2">
      <c r="A41" s="286" t="s">
        <v>467</v>
      </c>
      <c r="B41" s="272"/>
      <c r="C41" s="272"/>
      <c r="D41" s="272"/>
      <c r="E41" s="272"/>
      <c r="F41" s="272"/>
      <c r="G41" s="272"/>
      <c r="H41" s="272"/>
      <c r="I41" s="272"/>
      <c r="J41" s="272"/>
      <c r="K41" s="272"/>
      <c r="L41" s="272"/>
      <c r="M41" s="272"/>
      <c r="N41" s="272"/>
      <c r="O41" s="272"/>
    </row>
    <row r="42" spans="1:15" x14ac:dyDescent="0.2">
      <c r="A42" s="271"/>
      <c r="B42" s="272"/>
      <c r="C42" s="272"/>
      <c r="D42" s="272"/>
      <c r="E42" s="272"/>
      <c r="F42" s="272"/>
      <c r="G42" s="272"/>
      <c r="H42" s="272"/>
      <c r="I42" s="272"/>
      <c r="J42" s="272"/>
      <c r="K42" s="272"/>
      <c r="L42" s="272"/>
      <c r="M42" s="272"/>
      <c r="N42" s="272"/>
      <c r="O42" s="272"/>
    </row>
    <row r="43" spans="1:15" x14ac:dyDescent="0.2">
      <c r="A43" s="271" t="s">
        <v>429</v>
      </c>
      <c r="B43" s="281" t="s">
        <v>593</v>
      </c>
      <c r="C43" s="272"/>
      <c r="D43" s="272"/>
      <c r="E43" s="272"/>
      <c r="F43" s="272"/>
      <c r="G43" s="272"/>
      <c r="H43" s="272"/>
      <c r="I43" s="272"/>
      <c r="J43" s="272"/>
      <c r="K43" s="272"/>
      <c r="L43" s="272" t="s">
        <v>15</v>
      </c>
      <c r="M43" s="287"/>
      <c r="N43" s="272"/>
      <c r="O43" s="272"/>
    </row>
    <row r="44" spans="1:15" x14ac:dyDescent="0.2">
      <c r="A44" s="271"/>
      <c r="B44" s="272"/>
      <c r="C44" s="272"/>
      <c r="D44" s="272"/>
      <c r="E44" s="272"/>
      <c r="F44" s="272"/>
      <c r="G44" s="272"/>
      <c r="H44" s="272"/>
      <c r="I44" s="272"/>
      <c r="J44" s="272"/>
      <c r="K44" s="272"/>
      <c r="L44" s="272"/>
      <c r="M44" s="272"/>
      <c r="N44" s="272"/>
      <c r="O44" s="272"/>
    </row>
    <row r="45" spans="1:15" x14ac:dyDescent="0.2">
      <c r="A45" s="271" t="s">
        <v>452</v>
      </c>
      <c r="B45" s="272" t="s">
        <v>461</v>
      </c>
      <c r="C45" s="272"/>
      <c r="D45" s="272"/>
      <c r="E45" s="272"/>
      <c r="F45" s="272"/>
      <c r="G45" s="272"/>
      <c r="H45" s="272"/>
      <c r="I45" s="272"/>
      <c r="J45" s="272"/>
      <c r="K45" s="272"/>
      <c r="L45" s="272" t="s">
        <v>15</v>
      </c>
      <c r="M45" s="287"/>
      <c r="N45" s="272"/>
      <c r="O45" s="272"/>
    </row>
    <row r="46" spans="1:15" x14ac:dyDescent="0.2">
      <c r="A46" s="271"/>
      <c r="B46" s="272"/>
      <c r="C46" s="272"/>
      <c r="D46" s="272"/>
      <c r="E46" s="272"/>
      <c r="F46" s="272"/>
      <c r="G46" s="272"/>
      <c r="H46" s="272"/>
      <c r="I46" s="272"/>
      <c r="J46" s="272"/>
      <c r="K46" s="272"/>
      <c r="L46" s="272"/>
      <c r="M46" s="272"/>
      <c r="N46" s="272"/>
      <c r="O46" s="272"/>
    </row>
    <row r="47" spans="1:15" ht="12.75" thickBot="1" x14ac:dyDescent="0.25">
      <c r="A47" s="271" t="s">
        <v>562</v>
      </c>
      <c r="B47" s="272" t="s">
        <v>565</v>
      </c>
      <c r="C47" s="272"/>
      <c r="D47" s="272"/>
      <c r="E47" s="272"/>
      <c r="F47" s="272"/>
      <c r="G47" s="272"/>
      <c r="H47" s="272"/>
      <c r="I47" s="272"/>
      <c r="J47" s="272"/>
      <c r="K47" s="272"/>
      <c r="L47" s="272"/>
      <c r="M47" s="272"/>
      <c r="N47" s="285"/>
      <c r="O47" s="288">
        <f>MAX(O39-M43-M45,M33)</f>
        <v>0</v>
      </c>
    </row>
    <row r="48" spans="1:15" ht="12" customHeight="1" thickBot="1" x14ac:dyDescent="0.25">
      <c r="A48" s="271"/>
      <c r="B48" s="272"/>
      <c r="C48" s="272"/>
      <c r="D48" s="272"/>
      <c r="E48" s="272"/>
      <c r="F48" s="272"/>
      <c r="G48" s="272"/>
      <c r="H48" s="272"/>
      <c r="I48" s="272"/>
      <c r="J48" s="272"/>
      <c r="K48" s="272"/>
      <c r="L48" s="272"/>
      <c r="M48" s="272"/>
      <c r="N48" s="272"/>
      <c r="O48" s="272"/>
    </row>
    <row r="49" spans="1:15" ht="15" customHeight="1" x14ac:dyDescent="0.2">
      <c r="B49" s="171" t="s">
        <v>566</v>
      </c>
      <c r="C49" s="172"/>
      <c r="D49" s="172" t="s">
        <v>567</v>
      </c>
      <c r="E49" s="172"/>
      <c r="F49" s="172"/>
      <c r="G49" s="172"/>
      <c r="H49" s="172"/>
      <c r="I49" s="173" t="s">
        <v>15</v>
      </c>
      <c r="J49" s="174"/>
    </row>
    <row r="50" spans="1:15" ht="15.75" customHeight="1" thickBot="1" x14ac:dyDescent="0.25">
      <c r="B50" s="175"/>
      <c r="C50" s="176"/>
      <c r="D50" s="176" t="s">
        <v>453</v>
      </c>
      <c r="E50" s="176"/>
      <c r="F50" s="176"/>
      <c r="G50" s="176"/>
      <c r="H50" s="176"/>
      <c r="I50" s="177" t="s">
        <v>15</v>
      </c>
      <c r="J50" s="178">
        <f>+O47-J49</f>
        <v>0</v>
      </c>
      <c r="N50" s="7"/>
    </row>
    <row r="51" spans="1:15" ht="15.75" customHeight="1" thickBot="1" x14ac:dyDescent="0.25">
      <c r="A51" s="55"/>
      <c r="B51" s="6"/>
      <c r="C51" s="6"/>
      <c r="D51" s="6"/>
      <c r="E51" s="6"/>
      <c r="F51" s="6"/>
      <c r="G51" s="6"/>
      <c r="H51" s="6"/>
      <c r="I51" s="6"/>
      <c r="J51" s="6"/>
      <c r="K51" s="6"/>
      <c r="L51" s="6"/>
      <c r="M51" s="6"/>
      <c r="N51" s="6"/>
      <c r="O51" s="6"/>
    </row>
    <row r="52" spans="1:15" ht="12.75" thickTop="1" x14ac:dyDescent="0.2">
      <c r="A52" s="271"/>
      <c r="B52" s="272"/>
      <c r="C52" s="272"/>
      <c r="D52" s="272"/>
      <c r="E52" s="272"/>
      <c r="F52" s="272"/>
      <c r="G52" s="272"/>
      <c r="H52" s="272"/>
      <c r="I52" s="272"/>
      <c r="J52" s="272"/>
      <c r="K52" s="272"/>
      <c r="L52" s="272"/>
      <c r="M52" s="272"/>
      <c r="N52" s="272"/>
      <c r="O52" s="272"/>
    </row>
    <row r="53" spans="1:15" ht="12.75" thickBot="1" x14ac:dyDescent="0.25">
      <c r="A53" s="271" t="s">
        <v>454</v>
      </c>
      <c r="B53" s="272" t="s">
        <v>22</v>
      </c>
      <c r="C53" s="272"/>
      <c r="D53" s="272"/>
      <c r="E53" s="272"/>
      <c r="F53" s="272"/>
      <c r="G53" s="272"/>
      <c r="H53" s="272"/>
      <c r="I53" s="272"/>
      <c r="J53" s="272"/>
      <c r="K53" s="272"/>
      <c r="L53" s="272"/>
      <c r="M53" s="272"/>
      <c r="N53" s="272"/>
      <c r="O53" s="209"/>
    </row>
    <row r="54" spans="1:15" ht="12.75" thickBot="1" x14ac:dyDescent="0.25">
      <c r="A54" s="271"/>
      <c r="B54" s="272" t="s">
        <v>455</v>
      </c>
      <c r="C54" s="272"/>
      <c r="D54" s="272"/>
      <c r="E54" s="289"/>
      <c r="F54" s="272" t="s">
        <v>453</v>
      </c>
      <c r="G54" s="289"/>
      <c r="H54" s="272" t="s">
        <v>335</v>
      </c>
      <c r="I54" s="272"/>
      <c r="J54" s="272"/>
      <c r="K54" s="272"/>
      <c r="L54" s="272"/>
      <c r="M54" s="272"/>
      <c r="N54" s="285"/>
      <c r="O54" s="272"/>
    </row>
    <row r="55" spans="1:15" x14ac:dyDescent="0.2">
      <c r="A55" s="271"/>
      <c r="B55" s="272"/>
      <c r="C55" s="272"/>
      <c r="D55" s="272"/>
      <c r="E55" s="272"/>
      <c r="F55" s="272"/>
      <c r="G55" s="272"/>
      <c r="H55" s="272"/>
      <c r="I55" s="272"/>
      <c r="J55" s="272"/>
      <c r="K55" s="272"/>
      <c r="L55" s="272"/>
      <c r="M55" s="272"/>
      <c r="N55" s="285"/>
      <c r="O55" s="272"/>
    </row>
    <row r="56" spans="1:15" ht="12.75" thickBot="1" x14ac:dyDescent="0.25">
      <c r="A56" s="271" t="s">
        <v>456</v>
      </c>
      <c r="B56" s="272" t="s">
        <v>24</v>
      </c>
      <c r="C56" s="272"/>
      <c r="D56" s="272"/>
      <c r="E56" s="272"/>
      <c r="F56" s="272"/>
      <c r="G56" s="272"/>
      <c r="H56" s="272"/>
      <c r="I56" s="272"/>
      <c r="J56" s="272"/>
      <c r="K56" s="272"/>
      <c r="L56" s="272"/>
      <c r="M56" s="272"/>
      <c r="N56" s="285"/>
      <c r="O56" s="209"/>
    </row>
    <row r="57" spans="1:15" ht="12.75" thickBot="1" x14ac:dyDescent="0.25">
      <c r="A57" s="271"/>
      <c r="B57" s="272" t="s">
        <v>455</v>
      </c>
      <c r="C57" s="272"/>
      <c r="D57" s="272"/>
      <c r="E57" s="289"/>
      <c r="F57" s="272" t="s">
        <v>453</v>
      </c>
      <c r="G57" s="289"/>
      <c r="H57" s="272" t="s">
        <v>335</v>
      </c>
      <c r="I57" s="272"/>
      <c r="J57" s="272"/>
      <c r="K57" s="272"/>
      <c r="L57" s="272"/>
      <c r="M57" s="272"/>
      <c r="N57" s="285"/>
      <c r="O57" s="272"/>
    </row>
    <row r="58" spans="1:15" x14ac:dyDescent="0.2">
      <c r="A58" s="271"/>
      <c r="B58" s="272"/>
      <c r="C58" s="272"/>
      <c r="D58" s="272"/>
      <c r="E58" s="272"/>
      <c r="F58" s="272"/>
      <c r="G58" s="272"/>
      <c r="H58" s="272"/>
      <c r="I58" s="272"/>
      <c r="J58" s="272"/>
      <c r="K58" s="272"/>
      <c r="L58" s="272"/>
      <c r="M58" s="272"/>
      <c r="N58" s="285"/>
      <c r="O58" s="272"/>
    </row>
    <row r="59" spans="1:15" ht="12.75" thickBot="1" x14ac:dyDescent="0.25">
      <c r="A59" s="271" t="s">
        <v>457</v>
      </c>
      <c r="B59" s="272" t="s">
        <v>25</v>
      </c>
      <c r="C59" s="272"/>
      <c r="D59" s="272"/>
      <c r="E59" s="272"/>
      <c r="F59" s="272"/>
      <c r="G59" s="989"/>
      <c r="H59" s="989"/>
      <c r="I59" s="989"/>
      <c r="J59" s="989"/>
      <c r="K59" s="989"/>
      <c r="L59" s="272"/>
      <c r="M59" s="272"/>
      <c r="N59" s="285"/>
      <c r="O59" s="209"/>
    </row>
    <row r="60" spans="1:15" ht="12.75" thickBot="1" x14ac:dyDescent="0.25">
      <c r="A60" s="271"/>
      <c r="B60" s="272" t="s">
        <v>455</v>
      </c>
      <c r="C60" s="272"/>
      <c r="D60" s="272"/>
      <c r="E60" s="289"/>
      <c r="F60" s="272" t="s">
        <v>453</v>
      </c>
      <c r="G60" s="290"/>
      <c r="H60" s="272" t="s">
        <v>335</v>
      </c>
      <c r="I60" s="272"/>
      <c r="J60" s="272"/>
      <c r="K60" s="272"/>
      <c r="L60" s="272"/>
      <c r="M60" s="272"/>
      <c r="N60" s="285"/>
      <c r="O60" s="272"/>
    </row>
    <row r="61" spans="1:15" x14ac:dyDescent="0.2">
      <c r="A61" s="271"/>
      <c r="B61" s="272"/>
      <c r="C61" s="272"/>
      <c r="D61" s="272"/>
      <c r="E61" s="272"/>
      <c r="F61" s="272"/>
      <c r="G61" s="272"/>
      <c r="H61" s="272"/>
      <c r="I61" s="272"/>
      <c r="J61" s="272"/>
      <c r="K61" s="272"/>
      <c r="L61" s="272"/>
      <c r="M61" s="272"/>
      <c r="N61" s="285"/>
      <c r="O61" s="272"/>
    </row>
    <row r="62" spans="1:15" ht="22.5" customHeight="1" thickBot="1" x14ac:dyDescent="0.25">
      <c r="A62" s="271" t="s">
        <v>458</v>
      </c>
      <c r="B62" s="291" t="str">
        <f>"Total projected DSA revenue for Year "&amp;PROPER(M12)&amp;" (Lines 16, 17, 18, 19)"</f>
        <v>Total projected DSA revenue for Year Year Ending 06/30/26 (Lines 16, 17, 18, 19)</v>
      </c>
      <c r="C62" s="272"/>
      <c r="D62" s="272"/>
      <c r="E62" s="272"/>
      <c r="F62" s="272"/>
      <c r="G62" s="272"/>
      <c r="H62" s="272"/>
      <c r="I62" s="272"/>
      <c r="J62" s="272"/>
      <c r="K62" s="272"/>
      <c r="L62" s="272"/>
      <c r="M62" s="272"/>
      <c r="N62" s="285"/>
      <c r="O62" s="292">
        <f>SUM(O47,O53,O56,O59)</f>
        <v>0</v>
      </c>
    </row>
    <row r="63" spans="1:15" ht="13.5" thickTop="1" thickBot="1" x14ac:dyDescent="0.25">
      <c r="A63" s="293"/>
      <c r="B63" s="294"/>
      <c r="C63" s="294"/>
      <c r="D63" s="294"/>
      <c r="E63" s="294"/>
      <c r="F63" s="294"/>
      <c r="G63" s="294"/>
      <c r="H63" s="294"/>
      <c r="I63" s="294"/>
      <c r="J63" s="294"/>
      <c r="K63" s="294"/>
      <c r="L63" s="294"/>
      <c r="M63" s="294"/>
      <c r="N63" s="294"/>
      <c r="O63" s="294"/>
    </row>
    <row r="64" spans="1:15" ht="12.75" thickTop="1" x14ac:dyDescent="0.2"/>
    <row r="65" spans="1:15" x14ac:dyDescent="0.2">
      <c r="A65" s="2"/>
      <c r="E65" s="970" t="s">
        <v>52</v>
      </c>
      <c r="F65" s="970"/>
      <c r="G65" s="980"/>
      <c r="H65" s="980"/>
      <c r="I65" s="980"/>
      <c r="J65" s="980"/>
    </row>
    <row r="66" spans="1:15" x14ac:dyDescent="0.2">
      <c r="B66" s="197"/>
      <c r="D66" s="89"/>
      <c r="E66" s="5"/>
      <c r="F66" s="89"/>
      <c r="O66" s="7" t="s">
        <v>426</v>
      </c>
    </row>
    <row r="67" spans="1:15" x14ac:dyDescent="0.2">
      <c r="B67" s="66" t="s">
        <v>651</v>
      </c>
      <c r="O67" s="7" t="e">
        <f>'Sch 1'!#REF!</f>
        <v>#REF!</v>
      </c>
    </row>
    <row r="68" spans="1:15" x14ac:dyDescent="0.2">
      <c r="O68" s="7" t="s">
        <v>625</v>
      </c>
    </row>
  </sheetData>
  <sheetProtection selectLockedCells="1"/>
  <mergeCells count="14">
    <mergeCell ref="R12:U12"/>
    <mergeCell ref="B29:E29"/>
    <mergeCell ref="B37:F37"/>
    <mergeCell ref="G59:K59"/>
    <mergeCell ref="E65:F65"/>
    <mergeCell ref="G65:J65"/>
    <mergeCell ref="M11:O11"/>
    <mergeCell ref="D12:F12"/>
    <mergeCell ref="H12:J12"/>
    <mergeCell ref="M12:O12"/>
    <mergeCell ref="A1:O1"/>
    <mergeCell ref="A9:O9"/>
    <mergeCell ref="D11:F11"/>
    <mergeCell ref="H11:J11"/>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defaultColWidth="9.140625" defaultRowHeight="14.25" x14ac:dyDescent="0.2"/>
  <cols>
    <col min="1" max="1" width="4.28515625" style="8" customWidth="1"/>
    <col min="2" max="2" width="28.140625" style="8" customWidth="1"/>
    <col min="3" max="3" width="16.28515625" style="8" customWidth="1"/>
    <col min="4" max="5" width="17.140625" style="8" customWidth="1"/>
    <col min="6" max="6" width="16.140625" style="8" customWidth="1"/>
    <col min="7" max="7" width="13.5703125" style="8" customWidth="1"/>
    <col min="8" max="8" width="18.5703125" style="8" customWidth="1"/>
    <col min="9" max="9" width="12.7109375" style="8" customWidth="1"/>
    <col min="10" max="10" width="14.140625" style="8" customWidth="1"/>
    <col min="11" max="11" width="9.140625" style="8"/>
    <col min="12" max="12" width="5.42578125" style="8" customWidth="1"/>
    <col min="13" max="16384" width="9.140625" style="8"/>
  </cols>
  <sheetData>
    <row r="1" spans="1:8" ht="13.5" customHeight="1" x14ac:dyDescent="0.2">
      <c r="A1" s="10"/>
      <c r="B1" s="10"/>
      <c r="C1" s="10"/>
      <c r="D1" s="10"/>
      <c r="E1" s="10"/>
      <c r="F1" s="10"/>
      <c r="G1" s="10"/>
      <c r="H1" s="10"/>
    </row>
    <row r="2" spans="1:8" x14ac:dyDescent="0.2">
      <c r="A2" s="305"/>
      <c r="B2" s="306"/>
      <c r="C2" s="307" t="s">
        <v>33</v>
      </c>
      <c r="D2" s="307" t="s">
        <v>34</v>
      </c>
      <c r="E2" s="307" t="s">
        <v>35</v>
      </c>
      <c r="F2" s="308" t="s">
        <v>36</v>
      </c>
      <c r="G2" s="309" t="s">
        <v>37</v>
      </c>
      <c r="H2" s="310" t="s">
        <v>38</v>
      </c>
    </row>
    <row r="3" spans="1:8" ht="15" x14ac:dyDescent="0.25">
      <c r="A3" s="305"/>
      <c r="B3" s="311"/>
      <c r="C3" s="312" t="s">
        <v>353</v>
      </c>
      <c r="D3" s="312" t="s">
        <v>354</v>
      </c>
      <c r="E3" s="313" t="s">
        <v>767</v>
      </c>
      <c r="F3" s="312" t="s">
        <v>355</v>
      </c>
      <c r="G3" s="314"/>
      <c r="H3" s="305"/>
    </row>
    <row r="4" spans="1:8" s="11" customFormat="1" ht="15" x14ac:dyDescent="0.25">
      <c r="A4" s="315"/>
      <c r="B4" s="308" t="s">
        <v>32</v>
      </c>
      <c r="C4" s="312" t="s">
        <v>41</v>
      </c>
      <c r="D4" s="312" t="s">
        <v>356</v>
      </c>
      <c r="E4" s="313" t="s">
        <v>768</v>
      </c>
      <c r="F4" s="312" t="s">
        <v>356</v>
      </c>
      <c r="G4" s="316"/>
      <c r="H4" s="317" t="s">
        <v>357</v>
      </c>
    </row>
    <row r="5" spans="1:8" ht="15.75" thickBot="1" x14ac:dyDescent="0.3">
      <c r="A5" s="318"/>
      <c r="B5" s="319" t="s">
        <v>41</v>
      </c>
      <c r="C5" s="320" t="s">
        <v>117</v>
      </c>
      <c r="D5" s="320" t="s">
        <v>358</v>
      </c>
      <c r="E5" s="321" t="s">
        <v>769</v>
      </c>
      <c r="F5" s="320" t="s">
        <v>358</v>
      </c>
      <c r="G5" s="322" t="s">
        <v>40</v>
      </c>
      <c r="H5" s="323" t="s">
        <v>358</v>
      </c>
    </row>
    <row r="6" spans="1:8" ht="24.75" customHeight="1" x14ac:dyDescent="0.25">
      <c r="A6" s="324" t="s">
        <v>49</v>
      </c>
      <c r="B6" s="325"/>
      <c r="C6" s="297"/>
      <c r="D6" s="297"/>
      <c r="E6" s="297"/>
      <c r="F6" s="296"/>
      <c r="G6" s="296"/>
      <c r="H6" s="326"/>
    </row>
    <row r="7" spans="1:8" ht="15" customHeight="1" x14ac:dyDescent="0.2">
      <c r="A7" s="327"/>
      <c r="B7" s="325" t="s">
        <v>359</v>
      </c>
      <c r="C7" s="298"/>
      <c r="D7" s="304"/>
      <c r="E7" s="304"/>
      <c r="F7" s="296"/>
      <c r="G7" s="296"/>
      <c r="H7" s="328"/>
    </row>
    <row r="8" spans="1:8" ht="15" customHeight="1" x14ac:dyDescent="0.2">
      <c r="A8" s="327"/>
      <c r="B8" s="329" t="s">
        <v>360</v>
      </c>
      <c r="C8" s="296"/>
      <c r="D8" s="296"/>
      <c r="E8" s="296"/>
      <c r="F8" s="296"/>
      <c r="G8" s="296"/>
      <c r="H8" s="295"/>
    </row>
    <row r="9" spans="1:8" ht="15" customHeight="1" x14ac:dyDescent="0.25">
      <c r="A9" s="327"/>
      <c r="B9" s="330" t="s">
        <v>750</v>
      </c>
      <c r="C9" s="296"/>
      <c r="D9" s="296"/>
      <c r="E9" s="296"/>
      <c r="F9" s="296"/>
      <c r="G9" s="296"/>
      <c r="H9" s="295"/>
    </row>
    <row r="10" spans="1:8" ht="15" customHeight="1" x14ac:dyDescent="0.2">
      <c r="A10" s="327"/>
      <c r="B10" s="329" t="s">
        <v>361</v>
      </c>
      <c r="C10" s="296"/>
      <c r="D10" s="296"/>
      <c r="E10" s="296"/>
      <c r="F10" s="296"/>
      <c r="G10" s="296"/>
      <c r="H10" s="295"/>
    </row>
    <row r="11" spans="1:8" ht="15" customHeight="1" x14ac:dyDescent="0.2">
      <c r="A11" s="327"/>
      <c r="B11" s="329" t="s">
        <v>808</v>
      </c>
      <c r="C11" s="296"/>
      <c r="D11" s="296"/>
      <c r="E11" s="296"/>
      <c r="F11" s="296"/>
      <c r="G11" s="296"/>
      <c r="H11" s="295"/>
    </row>
    <row r="12" spans="1:8" ht="15" customHeight="1" x14ac:dyDescent="0.2">
      <c r="A12" s="327"/>
      <c r="B12" s="329"/>
      <c r="C12" s="296"/>
      <c r="D12" s="296"/>
      <c r="E12" s="296"/>
      <c r="F12" s="296"/>
      <c r="G12" s="296"/>
      <c r="H12" s="295"/>
    </row>
    <row r="13" spans="1:8" ht="15" customHeight="1" x14ac:dyDescent="0.2">
      <c r="A13" s="327"/>
      <c r="B13" s="329"/>
      <c r="C13" s="296"/>
      <c r="D13" s="296"/>
      <c r="E13" s="296"/>
      <c r="F13" s="296"/>
      <c r="G13" s="296"/>
      <c r="H13" s="295"/>
    </row>
    <row r="14" spans="1:8" ht="15" customHeight="1" x14ac:dyDescent="0.2">
      <c r="A14" s="327"/>
      <c r="B14" s="329" t="s">
        <v>809</v>
      </c>
      <c r="C14" s="296"/>
      <c r="D14" s="296"/>
      <c r="E14" s="296"/>
      <c r="F14" s="296"/>
      <c r="G14" s="296"/>
      <c r="H14" s="295"/>
    </row>
    <row r="15" spans="1:8" ht="19.5" customHeight="1" thickBot="1" x14ac:dyDescent="0.3">
      <c r="A15" s="331"/>
      <c r="B15" s="332" t="s">
        <v>327</v>
      </c>
      <c r="C15" s="299"/>
      <c r="D15" s="299"/>
      <c r="E15" s="299"/>
      <c r="F15" s="296"/>
      <c r="G15" s="296"/>
      <c r="H15" s="333"/>
    </row>
    <row r="16" spans="1:8" ht="21.75" customHeight="1" thickBot="1" x14ac:dyDescent="0.3">
      <c r="A16" s="334" t="s">
        <v>328</v>
      </c>
      <c r="B16" s="335"/>
      <c r="C16" s="300"/>
      <c r="D16" s="300"/>
      <c r="E16" s="300"/>
      <c r="F16" s="296"/>
      <c r="G16" s="296"/>
      <c r="H16" s="336"/>
    </row>
    <row r="17" spans="1:8" ht="20.25" customHeight="1" thickBot="1" x14ac:dyDescent="0.3">
      <c r="A17" s="318"/>
      <c r="B17" s="332" t="s">
        <v>50</v>
      </c>
      <c r="C17" s="299"/>
      <c r="D17" s="299"/>
      <c r="E17" s="299"/>
      <c r="F17" s="296"/>
      <c r="G17" s="296"/>
      <c r="H17" s="333"/>
    </row>
    <row r="18" spans="1:8" ht="24" customHeight="1" x14ac:dyDescent="0.25">
      <c r="A18" s="337" t="s">
        <v>363</v>
      </c>
      <c r="B18" s="329"/>
      <c r="C18" s="301"/>
      <c r="D18" s="301"/>
      <c r="E18" s="301"/>
      <c r="F18" s="296"/>
      <c r="G18" s="296"/>
      <c r="H18" s="338"/>
    </row>
    <row r="19" spans="1:8" ht="15" customHeight="1" x14ac:dyDescent="0.2">
      <c r="A19" s="327"/>
      <c r="B19" s="329" t="s">
        <v>331</v>
      </c>
      <c r="C19" s="339"/>
      <c r="D19" s="296"/>
      <c r="E19" s="296"/>
      <c r="F19" s="296"/>
      <c r="G19" s="296"/>
      <c r="H19" s="295"/>
    </row>
    <row r="20" spans="1:8" ht="15" customHeight="1" x14ac:dyDescent="0.2">
      <c r="A20" s="327"/>
      <c r="B20" s="329" t="s">
        <v>332</v>
      </c>
      <c r="C20" s="296"/>
      <c r="D20" s="296"/>
      <c r="E20" s="296"/>
      <c r="F20" s="296"/>
      <c r="G20" s="296"/>
      <c r="H20" s="295"/>
    </row>
    <row r="21" spans="1:8" ht="15" customHeight="1" x14ac:dyDescent="0.2">
      <c r="A21" s="327"/>
      <c r="B21" s="329" t="s">
        <v>333</v>
      </c>
      <c r="C21" s="296"/>
      <c r="D21" s="296"/>
      <c r="E21" s="296"/>
      <c r="F21" s="296"/>
      <c r="G21" s="296"/>
      <c r="H21" s="295"/>
    </row>
    <row r="22" spans="1:8" ht="15" customHeight="1" x14ac:dyDescent="0.2">
      <c r="A22" s="327"/>
      <c r="B22" s="329" t="s">
        <v>334</v>
      </c>
      <c r="C22" s="296"/>
      <c r="D22" s="296"/>
      <c r="E22" s="296"/>
      <c r="F22" s="296"/>
      <c r="G22" s="296"/>
      <c r="H22" s="295"/>
    </row>
    <row r="23" spans="1:8" ht="15" customHeight="1" x14ac:dyDescent="0.2">
      <c r="A23" s="327"/>
      <c r="B23" s="329" t="s">
        <v>335</v>
      </c>
      <c r="C23" s="296"/>
      <c r="D23" s="296"/>
      <c r="E23" s="296"/>
      <c r="F23" s="296"/>
      <c r="G23" s="296"/>
      <c r="H23" s="295"/>
    </row>
    <row r="24" spans="1:8" ht="15" customHeight="1" x14ac:dyDescent="0.2">
      <c r="A24" s="327"/>
      <c r="B24" s="329" t="s">
        <v>771</v>
      </c>
      <c r="C24" s="296"/>
      <c r="D24" s="296"/>
      <c r="E24" s="296"/>
      <c r="F24" s="296"/>
      <c r="G24" s="296"/>
      <c r="H24" s="295"/>
    </row>
    <row r="25" spans="1:8" ht="15" customHeight="1" x14ac:dyDescent="0.2">
      <c r="A25" s="327"/>
      <c r="B25" s="329" t="s">
        <v>772</v>
      </c>
      <c r="C25" s="296"/>
      <c r="D25" s="296"/>
      <c r="E25" s="296"/>
      <c r="F25" s="296"/>
      <c r="G25" s="296"/>
      <c r="H25" s="295"/>
    </row>
    <row r="26" spans="1:8" ht="15" customHeight="1" x14ac:dyDescent="0.2">
      <c r="A26" s="327"/>
      <c r="B26" s="329" t="s">
        <v>773</v>
      </c>
      <c r="C26" s="296"/>
      <c r="D26" s="296"/>
      <c r="E26" s="296"/>
      <c r="F26" s="296"/>
      <c r="G26" s="296"/>
      <c r="H26" s="295"/>
    </row>
    <row r="27" spans="1:8" ht="15" customHeight="1" x14ac:dyDescent="0.2">
      <c r="A27" s="327"/>
      <c r="B27" s="329" t="s">
        <v>794</v>
      </c>
      <c r="C27" s="296"/>
      <c r="D27" s="296"/>
      <c r="E27" s="296"/>
      <c r="F27" s="296"/>
      <c r="G27" s="296"/>
      <c r="H27" s="295"/>
    </row>
    <row r="28" spans="1:8" ht="15" customHeight="1" x14ac:dyDescent="0.25">
      <c r="A28" s="327"/>
      <c r="B28" s="330" t="s">
        <v>337</v>
      </c>
      <c r="C28" s="296"/>
      <c r="D28" s="296"/>
      <c r="E28" s="296"/>
      <c r="F28" s="296"/>
      <c r="G28" s="296"/>
      <c r="H28" s="295"/>
    </row>
    <row r="29" spans="1:8" ht="15" customHeight="1" x14ac:dyDescent="0.2">
      <c r="A29" s="327"/>
      <c r="B29" s="329" t="s">
        <v>364</v>
      </c>
      <c r="C29" s="296"/>
      <c r="D29" s="296"/>
      <c r="E29" s="296"/>
      <c r="F29" s="296"/>
      <c r="G29" s="296"/>
      <c r="H29" s="295"/>
    </row>
    <row r="30" spans="1:8" ht="15" customHeight="1" x14ac:dyDescent="0.2">
      <c r="A30" s="327"/>
      <c r="B30" s="329" t="s">
        <v>365</v>
      </c>
      <c r="C30" s="296"/>
      <c r="D30" s="296"/>
      <c r="E30" s="296"/>
      <c r="F30" s="296"/>
      <c r="G30" s="296"/>
      <c r="H30" s="295"/>
    </row>
    <row r="31" spans="1:8" ht="15" customHeight="1" x14ac:dyDescent="0.2">
      <c r="A31" s="327"/>
      <c r="B31" s="329" t="s">
        <v>366</v>
      </c>
      <c r="C31" s="296"/>
      <c r="D31" s="296"/>
      <c r="E31" s="296"/>
      <c r="F31" s="296"/>
      <c r="G31" s="296"/>
      <c r="H31" s="295"/>
    </row>
    <row r="32" spans="1:8" ht="15" customHeight="1" x14ac:dyDescent="0.2">
      <c r="A32" s="327"/>
      <c r="B32" s="329"/>
      <c r="C32" s="296"/>
      <c r="D32" s="296"/>
      <c r="E32" s="296"/>
      <c r="F32" s="296"/>
      <c r="G32" s="296"/>
      <c r="H32" s="295"/>
    </row>
    <row r="33" spans="1:8" ht="15" customHeight="1" x14ac:dyDescent="0.2">
      <c r="A33" s="327"/>
      <c r="B33" s="329"/>
      <c r="C33" s="296"/>
      <c r="D33" s="296"/>
      <c r="E33" s="296"/>
      <c r="F33" s="296"/>
      <c r="G33" s="296"/>
      <c r="H33" s="295"/>
    </row>
    <row r="34" spans="1:8" ht="20.25" customHeight="1" thickBot="1" x14ac:dyDescent="0.3">
      <c r="A34" s="331"/>
      <c r="B34" s="332" t="s">
        <v>340</v>
      </c>
      <c r="C34" s="299"/>
      <c r="D34" s="299"/>
      <c r="E34" s="299"/>
      <c r="F34" s="296"/>
      <c r="G34" s="296"/>
      <c r="H34" s="333"/>
    </row>
    <row r="35" spans="1:8" ht="21.75" customHeight="1" thickBot="1" x14ac:dyDescent="0.3">
      <c r="A35" s="340"/>
      <c r="B35" s="341" t="s">
        <v>341</v>
      </c>
      <c r="C35" s="300"/>
      <c r="D35" s="300"/>
      <c r="E35" s="300"/>
      <c r="F35" s="296"/>
      <c r="G35" s="296"/>
      <c r="H35" s="336"/>
    </row>
    <row r="36" spans="1:8" ht="18.75" customHeight="1" x14ac:dyDescent="0.25">
      <c r="A36" s="342"/>
      <c r="B36" s="343" t="s">
        <v>344</v>
      </c>
      <c r="C36" s="302"/>
      <c r="D36" s="302"/>
      <c r="E36" s="302"/>
      <c r="F36" s="296"/>
      <c r="G36" s="296"/>
      <c r="H36" s="344"/>
    </row>
    <row r="37" spans="1:8" ht="26.25" customHeight="1" thickBot="1" x14ac:dyDescent="0.3">
      <c r="A37" s="345" t="s">
        <v>343</v>
      </c>
      <c r="B37" s="346"/>
      <c r="C37" s="303"/>
      <c r="D37" s="303"/>
      <c r="E37" s="303"/>
      <c r="F37" s="296"/>
      <c r="G37" s="296"/>
      <c r="H37" s="347"/>
    </row>
    <row r="38" spans="1:8" ht="15" thickTop="1" x14ac:dyDescent="0.2"/>
    <row r="39" spans="1:8" ht="15" customHeight="1" x14ac:dyDescent="0.2"/>
    <row r="40" spans="1:8" ht="15" customHeight="1" x14ac:dyDescent="0.2">
      <c r="A40" s="10"/>
      <c r="B40" s="10"/>
      <c r="C40" s="8" t="s">
        <v>830</v>
      </c>
    </row>
    <row r="41" spans="1:8" ht="15" customHeight="1" x14ac:dyDescent="0.2"/>
    <row r="42" spans="1:8" ht="15" customHeight="1" x14ac:dyDescent="0.2">
      <c r="B42" s="8" t="s">
        <v>367</v>
      </c>
    </row>
    <row r="45" spans="1:8" x14ac:dyDescent="0.2">
      <c r="G45" s="1"/>
    </row>
    <row r="48" spans="1:8" x14ac:dyDescent="0.2">
      <c r="H48" s="7" t="s">
        <v>426</v>
      </c>
    </row>
    <row r="49" spans="8:8" x14ac:dyDescent="0.2">
      <c r="H49" s="7" t="s">
        <v>626</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6" fitToHeight="0" orientation="portrait" r:id="rId1"/>
  <headerFooter alignWithMargins="0">
    <oddFooter>&amp;C&amp;8Last Revised &amp;D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defaultColWidth="8" defaultRowHeight="11.1" customHeight="1" x14ac:dyDescent="0.2"/>
  <cols>
    <col min="1" max="1" width="5.5703125" style="145" customWidth="1"/>
    <col min="2" max="3" width="8" style="145" customWidth="1"/>
    <col min="4" max="4" width="11.28515625" style="145" customWidth="1"/>
    <col min="5" max="5" width="18.28515625" style="146" customWidth="1"/>
    <col min="6" max="6" width="10.28515625" style="147" customWidth="1"/>
    <col min="7" max="7" width="18.140625" style="146" customWidth="1"/>
    <col min="8" max="8" width="16.85546875" style="146" customWidth="1"/>
    <col min="9" max="9" width="18.5703125" style="146" customWidth="1"/>
    <col min="10" max="16384" width="8" style="145"/>
  </cols>
  <sheetData>
    <row r="1" spans="2:9" ht="12.95" customHeight="1" x14ac:dyDescent="0.2">
      <c r="B1" s="214" t="s">
        <v>468</v>
      </c>
      <c r="C1" s="215"/>
      <c r="D1" s="215"/>
      <c r="E1" s="216"/>
      <c r="F1" s="217"/>
      <c r="G1" s="216"/>
      <c r="H1" s="216"/>
      <c r="I1" s="216"/>
    </row>
    <row r="2" spans="2:9" ht="12.95" customHeight="1" x14ac:dyDescent="0.2">
      <c r="B2" s="214" t="s">
        <v>469</v>
      </c>
      <c r="C2" s="215"/>
      <c r="D2" s="215"/>
      <c r="E2" s="216"/>
      <c r="F2" s="217"/>
      <c r="G2" s="216"/>
      <c r="H2" s="216"/>
      <c r="I2" s="216"/>
    </row>
    <row r="3" spans="2:9" ht="12.95" customHeight="1" x14ac:dyDescent="0.2">
      <c r="B3" s="218"/>
      <c r="C3" s="215"/>
      <c r="D3" s="215"/>
      <c r="E3" s="216"/>
      <c r="F3" s="217"/>
      <c r="G3" s="216"/>
      <c r="H3" s="216"/>
      <c r="I3" s="216"/>
    </row>
    <row r="4" spans="2:9" ht="12.95" customHeight="1" x14ac:dyDescent="0.2">
      <c r="B4" s="218"/>
      <c r="C4" s="215"/>
      <c r="D4" s="215"/>
      <c r="E4" s="216"/>
      <c r="F4" s="217"/>
      <c r="G4" s="216"/>
      <c r="H4" s="216"/>
      <c r="I4" s="216"/>
    </row>
    <row r="5" spans="2:9" ht="12.95" customHeight="1" x14ac:dyDescent="0.2">
      <c r="B5" s="218"/>
      <c r="C5" s="215"/>
      <c r="D5" s="215"/>
      <c r="E5" s="216"/>
      <c r="F5" s="217"/>
      <c r="G5" s="216"/>
      <c r="H5" s="216"/>
      <c r="I5" s="216"/>
    </row>
    <row r="6" spans="2:9" ht="12.95" customHeight="1" x14ac:dyDescent="0.2">
      <c r="B6" s="218"/>
      <c r="C6" s="215"/>
      <c r="D6" s="215"/>
      <c r="E6" s="216"/>
      <c r="F6" s="217"/>
      <c r="G6" s="216"/>
      <c r="H6" s="216"/>
      <c r="I6" s="216"/>
    </row>
    <row r="7" spans="2:9" ht="12.95" customHeight="1" x14ac:dyDescent="0.2">
      <c r="B7" s="218"/>
      <c r="C7" s="215"/>
      <c r="D7" s="215"/>
      <c r="E7" s="216"/>
      <c r="F7" s="217"/>
      <c r="G7" s="216"/>
      <c r="H7" s="216"/>
      <c r="I7" s="216"/>
    </row>
    <row r="8" spans="2:9" ht="12.95" customHeight="1" x14ac:dyDescent="0.2">
      <c r="B8" s="215"/>
      <c r="C8" s="215"/>
      <c r="D8" s="215"/>
      <c r="E8" s="216"/>
      <c r="F8" s="217"/>
      <c r="G8" s="216"/>
      <c r="H8" s="216"/>
      <c r="I8" s="216"/>
    </row>
    <row r="9" spans="2:9" ht="12.95" customHeight="1" x14ac:dyDescent="0.2">
      <c r="B9" s="215"/>
      <c r="C9" s="215"/>
      <c r="D9" s="215"/>
      <c r="E9" s="216"/>
      <c r="F9" s="217"/>
      <c r="G9" s="216"/>
      <c r="H9" s="216"/>
      <c r="I9" s="216"/>
    </row>
    <row r="10" spans="2:9" ht="12.95" customHeight="1" x14ac:dyDescent="0.2">
      <c r="B10" s="215"/>
      <c r="C10" s="215"/>
      <c r="D10" s="215"/>
      <c r="E10" s="216"/>
      <c r="F10" s="219"/>
      <c r="G10" s="220"/>
      <c r="H10" s="220"/>
      <c r="I10" s="221"/>
    </row>
    <row r="11" spans="2:9" ht="12.95" customHeight="1" x14ac:dyDescent="0.2">
      <c r="B11" s="215"/>
      <c r="C11" s="215"/>
      <c r="D11" s="215"/>
      <c r="E11" s="216"/>
      <c r="F11" s="217"/>
      <c r="G11" s="216"/>
      <c r="H11" s="216"/>
      <c r="I11" s="216"/>
    </row>
    <row r="12" spans="2:9" ht="12.95" customHeight="1" x14ac:dyDescent="0.2">
      <c r="B12" s="222"/>
      <c r="C12" s="223"/>
      <c r="D12" s="223"/>
      <c r="E12" s="224" t="s">
        <v>32</v>
      </c>
      <c r="F12" s="225" t="s">
        <v>33</v>
      </c>
      <c r="G12" s="224" t="s">
        <v>34</v>
      </c>
      <c r="H12" s="224" t="s">
        <v>35</v>
      </c>
      <c r="I12" s="226" t="s">
        <v>36</v>
      </c>
    </row>
    <row r="13" spans="2:9" ht="12.95" customHeight="1" x14ac:dyDescent="0.2">
      <c r="B13" s="227"/>
      <c r="C13" s="215"/>
      <c r="D13" s="215"/>
      <c r="E13" s="228" t="s">
        <v>470</v>
      </c>
      <c r="F13" s="229"/>
      <c r="G13" s="228" t="s">
        <v>471</v>
      </c>
      <c r="H13" s="228" t="s">
        <v>472</v>
      </c>
      <c r="I13" s="230" t="s">
        <v>473</v>
      </c>
    </row>
    <row r="14" spans="2:9" ht="12.95" customHeight="1" x14ac:dyDescent="0.2">
      <c r="B14" s="227"/>
      <c r="C14" s="215"/>
      <c r="D14" s="215"/>
      <c r="E14" s="228" t="s">
        <v>474</v>
      </c>
      <c r="F14" s="231" t="s">
        <v>40</v>
      </c>
      <c r="G14" s="230" t="s">
        <v>475</v>
      </c>
      <c r="H14" s="232" t="s">
        <v>476</v>
      </c>
      <c r="I14" s="230" t="s">
        <v>477</v>
      </c>
    </row>
    <row r="15" spans="2:9" ht="12.95" customHeight="1" x14ac:dyDescent="0.2">
      <c r="B15" s="233"/>
      <c r="C15" s="234"/>
      <c r="D15" s="234"/>
      <c r="E15" s="235" t="s">
        <v>478</v>
      </c>
      <c r="F15" s="236" t="s">
        <v>479</v>
      </c>
      <c r="G15" s="235" t="s">
        <v>480</v>
      </c>
      <c r="H15" s="235" t="s">
        <v>481</v>
      </c>
      <c r="I15" s="237" t="s">
        <v>204</v>
      </c>
    </row>
    <row r="16" spans="2:9" ht="12.95" customHeight="1" x14ac:dyDescent="0.2">
      <c r="B16" s="238" t="s">
        <v>482</v>
      </c>
      <c r="C16" s="223"/>
      <c r="D16" s="223"/>
      <c r="E16" s="239"/>
      <c r="F16" s="240"/>
      <c r="G16" s="239"/>
      <c r="H16" s="239"/>
      <c r="I16" s="241"/>
    </row>
    <row r="17" spans="2:9" ht="12.95" customHeight="1" x14ac:dyDescent="0.2">
      <c r="B17" s="242" t="s">
        <v>483</v>
      </c>
      <c r="C17" s="215"/>
      <c r="D17" s="215"/>
      <c r="E17" s="243"/>
      <c r="F17" s="244"/>
      <c r="G17" s="245"/>
      <c r="H17" s="245"/>
      <c r="I17" s="246"/>
    </row>
    <row r="18" spans="2:9" ht="12.95" customHeight="1" x14ac:dyDescent="0.2">
      <c r="B18" s="227" t="s">
        <v>484</v>
      </c>
      <c r="C18" s="215"/>
      <c r="D18" s="247"/>
      <c r="E18" s="211"/>
      <c r="F18" s="212">
        <v>0.75</v>
      </c>
      <c r="G18" s="213"/>
      <c r="H18" s="213"/>
      <c r="I18" s="211"/>
    </row>
    <row r="19" spans="2:9" ht="12.95" customHeight="1" x14ac:dyDescent="0.2">
      <c r="B19" s="248" t="s">
        <v>485</v>
      </c>
      <c r="C19" s="215"/>
      <c r="D19" s="215"/>
      <c r="E19" s="243"/>
      <c r="F19" s="249"/>
      <c r="G19" s="245"/>
      <c r="H19" s="245"/>
      <c r="I19" s="246"/>
    </row>
    <row r="20" spans="2:9" ht="12.95" customHeight="1" x14ac:dyDescent="0.2">
      <c r="B20" s="248" t="s">
        <v>486</v>
      </c>
      <c r="C20" s="215"/>
      <c r="D20" s="215"/>
      <c r="E20" s="250" t="s">
        <v>550</v>
      </c>
      <c r="F20" s="251" t="s">
        <v>551</v>
      </c>
      <c r="G20" s="250" t="s">
        <v>550</v>
      </c>
      <c r="H20" s="252" t="s">
        <v>552</v>
      </c>
      <c r="I20" s="253"/>
    </row>
    <row r="21" spans="2:9" ht="12.95" customHeight="1" x14ac:dyDescent="0.2">
      <c r="B21" s="254" t="s">
        <v>487</v>
      </c>
      <c r="C21" s="215"/>
      <c r="D21" s="215"/>
      <c r="E21" s="243"/>
      <c r="F21" s="249"/>
      <c r="G21" s="245"/>
      <c r="H21" s="245"/>
      <c r="I21" s="246"/>
    </row>
    <row r="22" spans="2:9" ht="12.95" customHeight="1" x14ac:dyDescent="0.2">
      <c r="B22" s="227"/>
      <c r="C22" s="215"/>
      <c r="D22" s="215"/>
      <c r="E22" s="243"/>
      <c r="F22" s="249"/>
      <c r="G22" s="245"/>
      <c r="H22" s="245"/>
      <c r="I22" s="246"/>
    </row>
    <row r="23" spans="2:9" ht="12.95" customHeight="1" x14ac:dyDescent="0.2">
      <c r="B23" s="238" t="s">
        <v>488</v>
      </c>
      <c r="C23" s="223"/>
      <c r="D23" s="223"/>
      <c r="E23" s="255"/>
      <c r="F23" s="240"/>
      <c r="G23" s="239"/>
      <c r="H23" s="239"/>
      <c r="I23" s="255"/>
    </row>
    <row r="24" spans="2:9" ht="12.95" customHeight="1" x14ac:dyDescent="0.2">
      <c r="B24" s="248" t="s">
        <v>489</v>
      </c>
      <c r="C24" s="215"/>
      <c r="D24" s="215"/>
      <c r="E24" s="246"/>
      <c r="F24" s="249"/>
      <c r="G24" s="245"/>
      <c r="H24" s="245"/>
      <c r="I24" s="246"/>
    </row>
    <row r="25" spans="2:9" ht="12.95" customHeight="1" x14ac:dyDescent="0.2">
      <c r="B25" s="248" t="s">
        <v>490</v>
      </c>
      <c r="C25" s="215"/>
      <c r="D25" s="215"/>
      <c r="E25" s="253"/>
      <c r="F25" s="256"/>
      <c r="G25" s="252"/>
      <c r="H25" s="252"/>
      <c r="I25" s="253"/>
    </row>
    <row r="26" spans="2:9" ht="12.95" customHeight="1" x14ac:dyDescent="0.2">
      <c r="B26" s="248" t="s">
        <v>491</v>
      </c>
      <c r="C26" s="215"/>
      <c r="D26" s="215"/>
      <c r="E26" s="253"/>
      <c r="F26" s="251"/>
      <c r="G26" s="252"/>
      <c r="H26" s="252" t="s">
        <v>552</v>
      </c>
      <c r="I26" s="253"/>
    </row>
    <row r="27" spans="2:9" ht="12.95" customHeight="1" x14ac:dyDescent="0.2">
      <c r="B27" s="254" t="s">
        <v>492</v>
      </c>
      <c r="C27" s="215"/>
      <c r="D27" s="215"/>
      <c r="E27" s="246"/>
      <c r="F27" s="249"/>
      <c r="G27" s="245"/>
      <c r="H27" s="245"/>
      <c r="I27" s="246"/>
    </row>
    <row r="28" spans="2:9" ht="12.95" customHeight="1" x14ac:dyDescent="0.2">
      <c r="B28" s="233"/>
      <c r="C28" s="234"/>
      <c r="D28" s="234"/>
      <c r="E28" s="253"/>
      <c r="F28" s="251"/>
      <c r="G28" s="252"/>
      <c r="H28" s="252"/>
      <c r="I28" s="253"/>
    </row>
    <row r="29" spans="2:9" ht="12.95" customHeight="1" x14ac:dyDescent="0.2">
      <c r="B29" s="222" t="s">
        <v>555</v>
      </c>
      <c r="C29" s="223"/>
      <c r="D29" s="223"/>
      <c r="E29" s="257"/>
      <c r="F29" s="212"/>
      <c r="G29" s="258"/>
      <c r="H29" s="258"/>
      <c r="I29" s="257"/>
    </row>
    <row r="30" spans="2:9" ht="12.95" customHeight="1" x14ac:dyDescent="0.2">
      <c r="B30" s="233"/>
      <c r="C30" s="234"/>
      <c r="D30" s="234"/>
      <c r="E30" s="259"/>
      <c r="F30" s="260"/>
      <c r="G30" s="261"/>
      <c r="H30" s="261"/>
      <c r="I30" s="259"/>
    </row>
    <row r="31" spans="2:9" ht="12.95" customHeight="1" x14ac:dyDescent="0.2">
      <c r="B31" s="215"/>
      <c r="C31" s="215"/>
      <c r="D31" s="215"/>
      <c r="E31" s="262"/>
      <c r="F31" s="263"/>
      <c r="G31" s="264"/>
      <c r="H31" s="264"/>
      <c r="I31" s="262"/>
    </row>
    <row r="32" spans="2:9" ht="12.95" customHeight="1" x14ac:dyDescent="0.2">
      <c r="B32" s="215"/>
      <c r="C32" s="215"/>
      <c r="D32" s="215"/>
      <c r="E32" s="262"/>
      <c r="F32" s="263"/>
      <c r="G32" s="264"/>
      <c r="H32" s="264"/>
      <c r="I32" s="262"/>
    </row>
    <row r="33" spans="2:9" ht="12.95" customHeight="1" x14ac:dyDescent="0.2">
      <c r="B33" s="215"/>
      <c r="C33" s="215"/>
      <c r="D33" s="215"/>
      <c r="E33" s="216"/>
      <c r="F33" s="217"/>
      <c r="G33" s="216"/>
      <c r="H33" s="216"/>
      <c r="I33" s="216"/>
    </row>
    <row r="34" spans="2:9" s="148" customFormat="1" ht="12.95" customHeight="1" x14ac:dyDescent="0.2">
      <c r="B34" s="265" t="s">
        <v>549</v>
      </c>
      <c r="C34" s="266"/>
      <c r="D34" s="266"/>
      <c r="E34" s="267"/>
      <c r="F34" s="268"/>
      <c r="G34" s="267"/>
      <c r="H34" s="267"/>
      <c r="I34" s="267"/>
    </row>
    <row r="35" spans="2:9" s="148" customFormat="1" ht="12.95" customHeight="1" x14ac:dyDescent="0.2">
      <c r="B35" s="269" t="s">
        <v>32</v>
      </c>
      <c r="C35" s="266" t="s">
        <v>554</v>
      </c>
      <c r="D35" s="266"/>
      <c r="E35" s="267"/>
      <c r="F35" s="268"/>
      <c r="G35" s="267"/>
      <c r="H35" s="267"/>
      <c r="I35" s="267"/>
    </row>
    <row r="36" spans="2:9" s="148" customFormat="1" ht="12.95" customHeight="1" x14ac:dyDescent="0.2">
      <c r="B36" s="269" t="s">
        <v>33</v>
      </c>
      <c r="C36" s="266" t="s">
        <v>590</v>
      </c>
      <c r="D36" s="266"/>
      <c r="E36" s="267"/>
      <c r="F36" s="268"/>
      <c r="G36" s="267"/>
      <c r="H36" s="267"/>
      <c r="I36" s="267"/>
    </row>
    <row r="37" spans="2:9" s="148" customFormat="1" ht="12.95" customHeight="1" x14ac:dyDescent="0.2">
      <c r="B37" s="269"/>
      <c r="C37" s="266" t="s">
        <v>589</v>
      </c>
      <c r="D37" s="266"/>
      <c r="E37" s="267"/>
      <c r="F37" s="268"/>
      <c r="G37" s="267"/>
      <c r="H37" s="267"/>
      <c r="I37" s="267"/>
    </row>
    <row r="38" spans="2:9" s="148" customFormat="1" ht="12.95" customHeight="1" x14ac:dyDescent="0.2">
      <c r="B38" s="269" t="s">
        <v>34</v>
      </c>
      <c r="C38" s="266" t="s">
        <v>568</v>
      </c>
      <c r="D38" s="214"/>
      <c r="E38" s="267"/>
      <c r="F38" s="268"/>
      <c r="G38" s="267"/>
      <c r="H38" s="267"/>
      <c r="I38" s="267"/>
    </row>
    <row r="39" spans="2:9" ht="12.95" customHeight="1" x14ac:dyDescent="0.2">
      <c r="B39" s="215"/>
      <c r="C39" s="266" t="s">
        <v>569</v>
      </c>
      <c r="D39" s="215"/>
      <c r="E39" s="216"/>
      <c r="F39" s="217"/>
      <c r="G39" s="216"/>
      <c r="H39" s="216"/>
      <c r="I39" s="216"/>
    </row>
    <row r="40" spans="2:9" ht="11.1" customHeight="1" x14ac:dyDescent="0.2">
      <c r="B40" s="215"/>
      <c r="C40" s="215"/>
      <c r="D40" s="215"/>
      <c r="E40" s="216"/>
      <c r="F40" s="217"/>
      <c r="G40" s="216"/>
      <c r="H40" s="216"/>
      <c r="I40" s="216"/>
    </row>
    <row r="41" spans="2:9" ht="13.5" customHeight="1" x14ac:dyDescent="0.25">
      <c r="B41" s="270"/>
      <c r="C41" s="215"/>
      <c r="D41" s="215"/>
      <c r="E41" s="216"/>
      <c r="F41" s="217"/>
      <c r="G41" s="216"/>
      <c r="H41" s="216"/>
      <c r="I41" s="216"/>
    </row>
    <row r="42" spans="2:9" ht="12.75" customHeight="1" x14ac:dyDescent="0.25">
      <c r="B42" s="149"/>
    </row>
    <row r="44" spans="2:9" ht="11.1" customHeight="1" x14ac:dyDescent="0.2">
      <c r="I44" s="150"/>
    </row>
    <row r="45" spans="2:9" ht="11.1" customHeight="1" x14ac:dyDescent="0.2">
      <c r="B45" s="151"/>
      <c r="I45" s="152"/>
    </row>
    <row r="56" spans="2:5" ht="11.1" customHeight="1" x14ac:dyDescent="0.2">
      <c r="B56" s="144"/>
      <c r="C56" s="144"/>
      <c r="D56" s="144"/>
      <c r="E56" s="146" t="s">
        <v>52</v>
      </c>
    </row>
    <row r="69" spans="2:9" ht="11.1" customHeight="1" x14ac:dyDescent="0.2">
      <c r="I69" s="150" t="s">
        <v>493</v>
      </c>
    </row>
    <row r="70" spans="2:9" ht="11.1" customHeight="1" x14ac:dyDescent="0.2">
      <c r="I70" s="205" t="str">
        <f>"Budget Fiscal Year "&amp;TEXT('Form 1'!C136,"yyyy-yyyy")</f>
        <v>Budget Fiscal Year 2025-2026</v>
      </c>
    </row>
    <row r="71" spans="2:9" ht="11.1" customHeight="1" x14ac:dyDescent="0.2">
      <c r="B71" s="151"/>
      <c r="I71" s="152" t="s">
        <v>627</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defaultColWidth="9.140625" defaultRowHeight="14.25" x14ac:dyDescent="0.2"/>
  <cols>
    <col min="1" max="1" width="6" style="11" customWidth="1"/>
    <col min="2" max="2" width="30.28515625" style="8" customWidth="1"/>
    <col min="3" max="7" width="14.7109375" style="27" customWidth="1"/>
    <col min="8" max="10" width="9.140625" style="8"/>
    <col min="11" max="11" width="5.42578125" style="8" customWidth="1"/>
    <col min="12" max="16384" width="9.140625" style="8"/>
  </cols>
  <sheetData>
    <row r="1" spans="1:7" ht="72" thickBot="1" x14ac:dyDescent="0.25">
      <c r="A1" s="990" t="s">
        <v>311</v>
      </c>
      <c r="B1" s="991"/>
      <c r="C1" s="348" t="s">
        <v>312</v>
      </c>
      <c r="D1" s="348" t="s">
        <v>313</v>
      </c>
      <c r="E1" s="348" t="s">
        <v>314</v>
      </c>
      <c r="F1" s="348" t="s">
        <v>315</v>
      </c>
      <c r="G1" s="349" t="s">
        <v>316</v>
      </c>
    </row>
    <row r="2" spans="1:7" ht="18.75" customHeight="1" x14ac:dyDescent="0.25">
      <c r="A2" s="350" t="s">
        <v>49</v>
      </c>
      <c r="B2" s="351"/>
      <c r="C2" s="301"/>
      <c r="D2" s="301"/>
      <c r="E2" s="301"/>
      <c r="F2" s="301"/>
      <c r="G2" s="338"/>
    </row>
    <row r="3" spans="1:7" x14ac:dyDescent="0.2">
      <c r="A3" s="352">
        <v>100</v>
      </c>
      <c r="B3" s="329" t="s">
        <v>317</v>
      </c>
      <c r="C3" s="296"/>
      <c r="D3" s="296"/>
      <c r="E3" s="296"/>
      <c r="F3" s="296"/>
      <c r="G3" s="295"/>
    </row>
    <row r="4" spans="1:7" x14ac:dyDescent="0.2">
      <c r="A4" s="352">
        <v>200</v>
      </c>
      <c r="B4" s="329" t="s">
        <v>318</v>
      </c>
      <c r="C4" s="296"/>
      <c r="D4" s="296"/>
      <c r="E4" s="296"/>
      <c r="F4" s="296"/>
      <c r="G4" s="295"/>
    </row>
    <row r="5" spans="1:7" x14ac:dyDescent="0.2">
      <c r="A5" s="352">
        <v>300</v>
      </c>
      <c r="B5" s="329" t="s">
        <v>494</v>
      </c>
      <c r="C5" s="296"/>
      <c r="D5" s="296"/>
      <c r="E5" s="296"/>
      <c r="F5" s="296"/>
      <c r="G5" s="295"/>
    </row>
    <row r="6" spans="1:7" x14ac:dyDescent="0.2">
      <c r="A6" s="352">
        <v>400</v>
      </c>
      <c r="B6" s="329" t="s">
        <v>319</v>
      </c>
      <c r="C6" s="296"/>
      <c r="D6" s="296"/>
      <c r="E6" s="296"/>
      <c r="F6" s="296"/>
      <c r="G6" s="295"/>
    </row>
    <row r="7" spans="1:7" x14ac:dyDescent="0.2">
      <c r="A7" s="352">
        <v>500</v>
      </c>
      <c r="B7" s="329" t="s">
        <v>320</v>
      </c>
      <c r="C7" s="296"/>
      <c r="D7" s="296"/>
      <c r="E7" s="296"/>
      <c r="F7" s="296"/>
      <c r="G7" s="295"/>
    </row>
    <row r="8" spans="1:7" x14ac:dyDescent="0.2">
      <c r="A8" s="352">
        <v>600</v>
      </c>
      <c r="B8" s="329" t="s">
        <v>245</v>
      </c>
      <c r="C8" s="296"/>
      <c r="D8" s="296"/>
      <c r="E8" s="296"/>
      <c r="F8" s="296"/>
      <c r="G8" s="295"/>
    </row>
    <row r="9" spans="1:7" x14ac:dyDescent="0.2">
      <c r="A9" s="352">
        <v>800</v>
      </c>
      <c r="B9" s="329" t="s">
        <v>321</v>
      </c>
      <c r="C9" s="296"/>
      <c r="D9" s="296"/>
      <c r="E9" s="296"/>
      <c r="F9" s="296"/>
      <c r="G9" s="295"/>
    </row>
    <row r="10" spans="1:7" x14ac:dyDescent="0.2">
      <c r="A10" s="352">
        <v>900</v>
      </c>
      <c r="B10" s="329" t="s">
        <v>495</v>
      </c>
      <c r="C10" s="296"/>
      <c r="D10" s="296"/>
      <c r="E10" s="296"/>
      <c r="F10" s="296"/>
      <c r="G10" s="295"/>
    </row>
    <row r="11" spans="1:7" x14ac:dyDescent="0.2">
      <c r="A11" s="353" t="s">
        <v>432</v>
      </c>
      <c r="B11" s="329" t="s">
        <v>322</v>
      </c>
      <c r="C11" s="296"/>
      <c r="D11" s="296"/>
      <c r="E11" s="296"/>
      <c r="F11" s="296"/>
      <c r="G11" s="295"/>
    </row>
    <row r="12" spans="1:7" x14ac:dyDescent="0.2">
      <c r="A12" s="352">
        <v>2000</v>
      </c>
      <c r="B12" s="329" t="s">
        <v>430</v>
      </c>
      <c r="C12" s="296"/>
      <c r="D12" s="296"/>
      <c r="E12" s="296"/>
      <c r="F12" s="296"/>
      <c r="G12" s="295"/>
    </row>
    <row r="13" spans="1:7" x14ac:dyDescent="0.2">
      <c r="A13" s="352">
        <v>3000</v>
      </c>
      <c r="B13" s="329" t="s">
        <v>582</v>
      </c>
      <c r="C13" s="296"/>
      <c r="D13" s="296"/>
      <c r="E13" s="296"/>
      <c r="F13" s="296"/>
      <c r="G13" s="295"/>
    </row>
    <row r="14" spans="1:7" ht="28.5" x14ac:dyDescent="0.2">
      <c r="A14" s="354">
        <v>4000</v>
      </c>
      <c r="B14" s="355" t="s">
        <v>323</v>
      </c>
      <c r="C14" s="296"/>
      <c r="D14" s="296"/>
      <c r="E14" s="296"/>
      <c r="F14" s="296"/>
      <c r="G14" s="295"/>
    </row>
    <row r="15" spans="1:7" x14ac:dyDescent="0.2">
      <c r="A15" s="352">
        <v>6100</v>
      </c>
      <c r="B15" s="329" t="s">
        <v>496</v>
      </c>
      <c r="C15" s="296"/>
      <c r="D15" s="296"/>
      <c r="E15" s="296"/>
      <c r="F15" s="296"/>
      <c r="G15" s="295"/>
    </row>
    <row r="16" spans="1:7" x14ac:dyDescent="0.2">
      <c r="A16" s="352">
        <v>6200</v>
      </c>
      <c r="B16" s="329" t="s">
        <v>324</v>
      </c>
      <c r="C16" s="296"/>
      <c r="D16" s="296"/>
      <c r="E16" s="296"/>
      <c r="F16" s="296"/>
      <c r="G16" s="295"/>
    </row>
    <row r="17" spans="1:7" x14ac:dyDescent="0.2">
      <c r="A17" s="352">
        <v>6300</v>
      </c>
      <c r="B17" s="329" t="s">
        <v>325</v>
      </c>
      <c r="C17" s="296"/>
      <c r="D17" s="296"/>
      <c r="E17" s="296"/>
      <c r="F17" s="296"/>
      <c r="G17" s="295"/>
    </row>
    <row r="18" spans="1:7" ht="18" customHeight="1" x14ac:dyDescent="0.2">
      <c r="A18" s="352">
        <v>8000</v>
      </c>
      <c r="B18" s="356" t="s">
        <v>326</v>
      </c>
      <c r="C18" s="296"/>
      <c r="D18" s="296"/>
      <c r="E18" s="296"/>
      <c r="F18" s="296"/>
      <c r="G18" s="295"/>
    </row>
    <row r="19" spans="1:7" ht="20.25" customHeight="1" thickBot="1" x14ac:dyDescent="0.3">
      <c r="A19" s="357"/>
      <c r="B19" s="358" t="s">
        <v>327</v>
      </c>
      <c r="C19" s="299"/>
      <c r="D19" s="299"/>
      <c r="E19" s="299"/>
      <c r="F19" s="299"/>
      <c r="G19" s="333"/>
    </row>
    <row r="20" spans="1:7" ht="15.75" thickBot="1" x14ac:dyDescent="0.3">
      <c r="A20" s="359" t="s">
        <v>328</v>
      </c>
      <c r="B20" s="335"/>
      <c r="C20" s="300"/>
      <c r="D20" s="300"/>
      <c r="E20" s="300"/>
      <c r="F20" s="300"/>
      <c r="G20" s="336"/>
    </row>
    <row r="21" spans="1:7" ht="20.25" customHeight="1" thickBot="1" x14ac:dyDescent="0.3">
      <c r="A21" s="359" t="s">
        <v>329</v>
      </c>
      <c r="B21" s="335"/>
      <c r="C21" s="300"/>
      <c r="D21" s="300"/>
      <c r="E21" s="300"/>
      <c r="F21" s="300"/>
      <c r="G21" s="336"/>
    </row>
    <row r="22" spans="1:7" ht="18" customHeight="1" x14ac:dyDescent="0.25">
      <c r="A22" s="350" t="s">
        <v>330</v>
      </c>
      <c r="B22" s="351"/>
      <c r="C22" s="301"/>
      <c r="D22" s="301"/>
      <c r="E22" s="301"/>
      <c r="F22" s="301"/>
      <c r="G22" s="338"/>
    </row>
    <row r="23" spans="1:7" x14ac:dyDescent="0.2">
      <c r="A23" s="352"/>
      <c r="B23" s="329" t="s">
        <v>331</v>
      </c>
      <c r="C23" s="296"/>
      <c r="D23" s="296"/>
      <c r="E23" s="296"/>
      <c r="F23" s="296"/>
      <c r="G23" s="295"/>
    </row>
    <row r="24" spans="1:7" x14ac:dyDescent="0.2">
      <c r="A24" s="352"/>
      <c r="B24" s="329" t="s">
        <v>332</v>
      </c>
      <c r="C24" s="296"/>
      <c r="D24" s="296"/>
      <c r="E24" s="296"/>
      <c r="F24" s="296"/>
      <c r="G24" s="295"/>
    </row>
    <row r="25" spans="1:7" x14ac:dyDescent="0.2">
      <c r="A25" s="352"/>
      <c r="B25" s="329" t="s">
        <v>333</v>
      </c>
      <c r="C25" s="296"/>
      <c r="D25" s="296"/>
      <c r="E25" s="296"/>
      <c r="F25" s="296"/>
      <c r="G25" s="295"/>
    </row>
    <row r="26" spans="1:7" x14ac:dyDescent="0.2">
      <c r="A26" s="352"/>
      <c r="B26" s="329" t="s">
        <v>334</v>
      </c>
      <c r="C26" s="296"/>
      <c r="D26" s="296"/>
      <c r="E26" s="296"/>
      <c r="F26" s="296"/>
      <c r="G26" s="295"/>
    </row>
    <row r="27" spans="1:7" x14ac:dyDescent="0.2">
      <c r="A27" s="352"/>
      <c r="B27" s="329" t="s">
        <v>335</v>
      </c>
      <c r="C27" s="296"/>
      <c r="D27" s="296"/>
      <c r="E27" s="296"/>
      <c r="F27" s="296"/>
      <c r="G27" s="295"/>
    </row>
    <row r="28" spans="1:7" x14ac:dyDescent="0.2">
      <c r="A28" s="352"/>
      <c r="B28" s="329" t="s">
        <v>336</v>
      </c>
      <c r="C28" s="296"/>
      <c r="D28" s="296"/>
      <c r="E28" s="296"/>
      <c r="F28" s="296"/>
      <c r="G28" s="295"/>
    </row>
    <row r="29" spans="1:7" x14ac:dyDescent="0.2">
      <c r="A29" s="360"/>
      <c r="B29" s="325" t="s">
        <v>771</v>
      </c>
      <c r="C29" s="304"/>
      <c r="D29" s="304"/>
      <c r="E29" s="304"/>
      <c r="F29" s="304"/>
      <c r="G29" s="328"/>
    </row>
    <row r="30" spans="1:7" x14ac:dyDescent="0.2">
      <c r="A30" s="360"/>
      <c r="B30" s="325" t="s">
        <v>772</v>
      </c>
      <c r="C30" s="304"/>
      <c r="D30" s="304"/>
      <c r="E30" s="304"/>
      <c r="F30" s="304"/>
      <c r="G30" s="328"/>
    </row>
    <row r="31" spans="1:7" x14ac:dyDescent="0.2">
      <c r="A31" s="360"/>
      <c r="B31" s="325" t="s">
        <v>773</v>
      </c>
      <c r="C31" s="304"/>
      <c r="D31" s="304"/>
      <c r="E31" s="304"/>
      <c r="F31" s="304"/>
      <c r="G31" s="328"/>
    </row>
    <row r="32" spans="1:7" ht="18" customHeight="1" x14ac:dyDescent="0.25">
      <c r="A32" s="360"/>
      <c r="B32" s="361" t="s">
        <v>337</v>
      </c>
      <c r="C32" s="304"/>
      <c r="D32" s="304"/>
      <c r="E32" s="304"/>
      <c r="F32" s="304"/>
      <c r="G32" s="328"/>
    </row>
    <row r="33" spans="1:7" x14ac:dyDescent="0.2">
      <c r="A33" s="352"/>
      <c r="B33" s="329" t="s">
        <v>338</v>
      </c>
      <c r="C33" s="296"/>
      <c r="D33" s="296"/>
      <c r="E33" s="296"/>
      <c r="F33" s="296"/>
      <c r="G33" s="295"/>
    </row>
    <row r="34" spans="1:7" x14ac:dyDescent="0.2">
      <c r="A34" s="352"/>
      <c r="B34" s="329" t="s">
        <v>336</v>
      </c>
      <c r="C34" s="296"/>
      <c r="D34" s="296"/>
      <c r="E34" s="296"/>
      <c r="F34" s="296"/>
      <c r="G34" s="295"/>
    </row>
    <row r="35" spans="1:7" x14ac:dyDescent="0.2">
      <c r="A35" s="352"/>
      <c r="B35" s="329" t="s">
        <v>339</v>
      </c>
      <c r="C35" s="296"/>
      <c r="D35" s="296"/>
      <c r="E35" s="296"/>
      <c r="F35" s="296"/>
      <c r="G35" s="295"/>
    </row>
    <row r="36" spans="1:7" x14ac:dyDescent="0.2">
      <c r="A36" s="352"/>
      <c r="B36" s="329"/>
      <c r="C36" s="296"/>
      <c r="D36" s="296"/>
      <c r="E36" s="296"/>
      <c r="F36" s="296"/>
      <c r="G36" s="295"/>
    </row>
    <row r="37" spans="1:7" x14ac:dyDescent="0.2">
      <c r="A37" s="352"/>
      <c r="B37" s="329"/>
      <c r="C37" s="296"/>
      <c r="D37" s="296"/>
      <c r="E37" s="296"/>
      <c r="F37" s="296"/>
      <c r="G37" s="295"/>
    </row>
    <row r="38" spans="1:7" ht="15.75" thickBot="1" x14ac:dyDescent="0.3">
      <c r="A38" s="362" t="s">
        <v>340</v>
      </c>
      <c r="B38" s="363"/>
      <c r="C38" s="299"/>
      <c r="D38" s="299"/>
      <c r="E38" s="299"/>
      <c r="F38" s="299"/>
      <c r="G38" s="333"/>
    </row>
    <row r="39" spans="1:7" ht="18.75" customHeight="1" thickBot="1" x14ac:dyDescent="0.3">
      <c r="A39" s="359" t="s">
        <v>341</v>
      </c>
      <c r="B39" s="335"/>
      <c r="C39" s="300"/>
      <c r="D39" s="300"/>
      <c r="E39" s="300"/>
      <c r="F39" s="300"/>
      <c r="G39" s="336"/>
    </row>
    <row r="40" spans="1:7" ht="19.5" customHeight="1" thickBot="1" x14ac:dyDescent="0.3">
      <c r="A40" s="364" t="s">
        <v>342</v>
      </c>
      <c r="B40" s="341" t="s">
        <v>344</v>
      </c>
      <c r="C40" s="300"/>
      <c r="D40" s="300"/>
      <c r="E40" s="300"/>
      <c r="F40" s="300"/>
      <c r="G40" s="336"/>
    </row>
    <row r="41" spans="1:7" ht="21.75" customHeight="1" thickBot="1" x14ac:dyDescent="0.3">
      <c r="A41" s="365" t="s">
        <v>343</v>
      </c>
      <c r="B41" s="366"/>
      <c r="C41" s="367"/>
      <c r="D41" s="367"/>
      <c r="E41" s="367"/>
      <c r="F41" s="367"/>
      <c r="G41" s="368"/>
    </row>
    <row r="42" spans="1:7" ht="15" thickTop="1" x14ac:dyDescent="0.2">
      <c r="A42" s="110"/>
      <c r="B42" s="106"/>
      <c r="C42" s="111"/>
      <c r="D42" s="111"/>
      <c r="E42" s="111"/>
      <c r="F42" s="111"/>
      <c r="G42" s="111"/>
    </row>
    <row r="43" spans="1:7" x14ac:dyDescent="0.2">
      <c r="A43" s="110"/>
      <c r="B43" s="106"/>
      <c r="C43" s="111"/>
      <c r="D43" s="111"/>
      <c r="E43" s="111"/>
      <c r="F43" s="111"/>
      <c r="G43" s="111"/>
    </row>
    <row r="44" spans="1:7" x14ac:dyDescent="0.2">
      <c r="A44" s="108"/>
      <c r="B44" s="97"/>
      <c r="C44" s="111" t="s">
        <v>830</v>
      </c>
      <c r="D44" s="111"/>
      <c r="E44" s="107"/>
      <c r="F44" s="111"/>
      <c r="G44" s="111"/>
    </row>
    <row r="45" spans="1:7" x14ac:dyDescent="0.2">
      <c r="A45" s="110" t="s">
        <v>570</v>
      </c>
      <c r="B45" s="106"/>
      <c r="C45" s="111"/>
      <c r="D45" s="111"/>
      <c r="E45" s="111"/>
      <c r="F45" s="111"/>
      <c r="G45" s="111"/>
    </row>
    <row r="46" spans="1:7" ht="19.5" customHeight="1" x14ac:dyDescent="0.2">
      <c r="A46" s="110"/>
      <c r="B46" s="106"/>
      <c r="C46" s="111"/>
      <c r="D46" s="111"/>
      <c r="E46" s="111"/>
      <c r="F46" s="111"/>
      <c r="G46" s="111"/>
    </row>
    <row r="47" spans="1:7" x14ac:dyDescent="0.2">
      <c r="A47" s="110"/>
      <c r="B47" s="106"/>
      <c r="C47" s="111"/>
      <c r="D47" s="111"/>
      <c r="E47" s="111"/>
      <c r="F47" s="111"/>
      <c r="G47" s="111"/>
    </row>
    <row r="48" spans="1:7" x14ac:dyDescent="0.2">
      <c r="A48" s="110"/>
      <c r="B48" s="106"/>
      <c r="C48" s="111"/>
      <c r="D48" s="111"/>
      <c r="E48" s="111"/>
      <c r="F48" s="111"/>
      <c r="G48" s="111"/>
    </row>
    <row r="49" spans="1:7" x14ac:dyDescent="0.2">
      <c r="A49" s="110"/>
      <c r="B49" s="106"/>
      <c r="C49" s="111"/>
      <c r="D49" s="111"/>
      <c r="E49" s="111"/>
      <c r="F49" s="111"/>
    </row>
    <row r="51" spans="1:7" x14ac:dyDescent="0.2">
      <c r="G51" s="206" t="s">
        <v>426</v>
      </c>
    </row>
    <row r="52" spans="1:7" x14ac:dyDescent="0.2">
      <c r="G52" s="27" t="s">
        <v>629</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A41B01-6E38-49C1-8D86-ED49D68EBF54}">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2.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3.xml><?xml version="1.0" encoding="utf-8"?>
<ds:datastoreItem xmlns:ds="http://schemas.openxmlformats.org/officeDocument/2006/customXml" ds:itemID="{E5B08272-27F7-4C4F-B0D4-652015178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26</vt:i4>
      </vt:variant>
    </vt:vector>
  </HeadingPairs>
  <TitlesOfParts>
    <vt:vector size="60" baseType="lpstr">
      <vt:lpstr>Form 1</vt:lpstr>
      <vt:lpstr>Sch 1</vt:lpstr>
      <vt:lpstr>Form 2 (B-1)</vt:lpstr>
      <vt:lpstr>Sch B-1</vt:lpstr>
      <vt:lpstr>Form 2 (B-1)Alt</vt:lpstr>
      <vt:lpstr>Sch B-1 Alt</vt:lpstr>
      <vt:lpstr>Sch AA</vt:lpstr>
      <vt:lpstr>AA Attachment</vt:lpstr>
      <vt:lpstr>Sch AA-1</vt:lpstr>
      <vt:lpstr>Sch AA Modified</vt:lpstr>
      <vt:lpstr>Sch AA-1 Modified</vt:lpstr>
      <vt:lpstr>Sch BB-5</vt:lpstr>
      <vt:lpstr>Sch BB-6</vt:lpstr>
      <vt:lpstr>Sch BB-7</vt:lpstr>
      <vt:lpstr>Sch BB-8</vt:lpstr>
      <vt:lpstr>Sch BB-9</vt:lpstr>
      <vt:lpstr>Sch BB-10</vt:lpstr>
      <vt:lpstr>Sch BB-11</vt:lpstr>
      <vt:lpstr>Sch BB-12</vt:lpstr>
      <vt:lpstr>Sch BB-13</vt:lpstr>
      <vt:lpstr>Sch BB-14</vt:lpstr>
      <vt:lpstr>Sch BB-14A</vt:lpstr>
      <vt:lpstr>SchCC Debt Svc FUND</vt:lpstr>
      <vt:lpstr>SchC-1 Debt Schdl</vt:lpstr>
      <vt:lpstr>Sch J-1</vt:lpstr>
      <vt:lpstr>Sch J-2</vt:lpstr>
      <vt:lpstr>Sch T</vt:lpstr>
      <vt:lpstr>Form 30</vt:lpstr>
      <vt:lpstr>Sch 31</vt:lpstr>
      <vt:lpstr>Sch 32</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Company>State of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Dept. of Taxation</dc:creator>
  <cp:lastModifiedBy>Brandolyn Thran</cp:lastModifiedBy>
  <cp:lastPrinted>2025-05-19T15:32:34Z</cp:lastPrinted>
  <dcterms:created xsi:type="dcterms:W3CDTF">2002-08-27T23:27:13Z</dcterms:created>
  <dcterms:modified xsi:type="dcterms:W3CDTF">2025-05-19T15:33:13Z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